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Uffici\EDILIZIA_PRIVATA\URBANISTICA\VARIANTE PGT 2021\PASS\"/>
    </mc:Choice>
  </mc:AlternateContent>
  <bookViews>
    <workbookView xWindow="0" yWindow="0" windowWidth="19035" windowHeight="7005" tabRatio="500" firstSheet="1" activeTab="2"/>
  </bookViews>
  <sheets>
    <sheet name="Istruzioni preliminari" sheetId="1" r:id="rId1"/>
    <sheet name="prestazioni attese" sheetId="2" r:id="rId2"/>
    <sheet name="interventi edilizi STEP 1, 2, 3" sheetId="3" r:id="rId3"/>
    <sheet name="validazione STEP 4" sheetId="4" r:id="rId4"/>
    <sheet name="Calcolo Indice di Diversità" sheetId="5"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66" i="3" l="1"/>
  <c r="G150" i="3" l="1"/>
  <c r="L150" i="3" s="1"/>
  <c r="N150" i="3" s="1"/>
  <c r="G149" i="3"/>
  <c r="X199" i="3" l="1"/>
  <c r="Y199" i="3"/>
  <c r="AA199" i="3"/>
  <c r="AB199" i="3"/>
  <c r="AC199" i="3"/>
  <c r="AD199" i="3"/>
  <c r="X182" i="3"/>
  <c r="X157" i="3"/>
  <c r="AB157" i="3"/>
  <c r="AB134" i="3"/>
  <c r="AD134" i="3"/>
  <c r="X103" i="3"/>
  <c r="Z103" i="3"/>
  <c r="AD81" i="3"/>
  <c r="AC81" i="3"/>
  <c r="AB81" i="3"/>
  <c r="X81" i="3"/>
  <c r="AD150" i="3"/>
  <c r="AD157" i="3" s="1"/>
  <c r="AC150" i="3"/>
  <c r="AC157" i="3" s="1"/>
  <c r="E66" i="3"/>
  <c r="E11" i="4" l="1"/>
  <c r="E10" i="4" s="1"/>
  <c r="F11" i="4"/>
  <c r="F10" i="4" s="1"/>
  <c r="G11" i="4"/>
  <c r="G10" i="4" s="1"/>
  <c r="H11" i="4"/>
  <c r="H10" i="4" s="1"/>
  <c r="I11" i="4"/>
  <c r="I10" i="4" s="1"/>
  <c r="J11" i="4"/>
  <c r="K11" i="4"/>
  <c r="K10" i="4" s="1"/>
  <c r="L11" i="4"/>
  <c r="L10" i="4" s="1"/>
  <c r="D11" i="4"/>
  <c r="D10" i="4" s="1"/>
  <c r="L149" i="3"/>
  <c r="N149" i="3" s="1"/>
  <c r="V149" i="3" s="1"/>
  <c r="L155" i="3"/>
  <c r="V155" i="3" s="1"/>
  <c r="L197" i="3"/>
  <c r="V197" i="3" s="1"/>
  <c r="D192" i="3"/>
  <c r="E70" i="3"/>
  <c r="R172" i="3"/>
  <c r="M172" i="3"/>
  <c r="V150" i="3"/>
  <c r="E150" i="3"/>
  <c r="E169" i="3"/>
  <c r="E149" i="3"/>
  <c r="K29" i="4"/>
  <c r="L29" i="4"/>
  <c r="E174" i="3"/>
  <c r="D144" i="3"/>
  <c r="F144" i="3" s="1"/>
  <c r="AA54" i="3"/>
  <c r="AA53" i="3"/>
  <c r="AA52" i="3"/>
  <c r="AA51" i="3"/>
  <c r="G194" i="3"/>
  <c r="L194" i="3" s="1"/>
  <c r="Z194" i="3" s="1"/>
  <c r="D167" i="3"/>
  <c r="G172" i="3" s="1"/>
  <c r="L172" i="3" s="1"/>
  <c r="D116" i="3"/>
  <c r="G117" i="3" s="1"/>
  <c r="L117" i="3" s="1"/>
  <c r="D65" i="3"/>
  <c r="L66" i="3" s="1"/>
  <c r="B9" i="5"/>
  <c r="J10" i="4"/>
  <c r="K197" i="3"/>
  <c r="E196" i="3"/>
  <c r="E195" i="3"/>
  <c r="E194" i="3"/>
  <c r="E193" i="3"/>
  <c r="U185" i="3"/>
  <c r="U186" i="3" s="1"/>
  <c r="T185" i="3"/>
  <c r="T186" i="3" s="1"/>
  <c r="S185" i="3"/>
  <c r="S186" i="3" s="1"/>
  <c r="Q185" i="3"/>
  <c r="Q186" i="3" s="1"/>
  <c r="P185" i="3"/>
  <c r="P186" i="3" s="1"/>
  <c r="L180" i="3"/>
  <c r="K180" i="3"/>
  <c r="L179" i="3"/>
  <c r="L178" i="3"/>
  <c r="L177" i="3"/>
  <c r="W177" i="3" s="1"/>
  <c r="E176" i="3"/>
  <c r="E175" i="3"/>
  <c r="E172" i="3"/>
  <c r="E171" i="3"/>
  <c r="E170" i="3"/>
  <c r="E168" i="3"/>
  <c r="K155" i="3"/>
  <c r="L154" i="3"/>
  <c r="W154" i="3" s="1"/>
  <c r="L153" i="3"/>
  <c r="L152" i="3"/>
  <c r="E151" i="3"/>
  <c r="E148" i="3"/>
  <c r="E146" i="3"/>
  <c r="E145" i="3"/>
  <c r="L132" i="3"/>
  <c r="V132" i="3" s="1"/>
  <c r="K132" i="3"/>
  <c r="L131" i="3"/>
  <c r="L130" i="3"/>
  <c r="W130" i="3" s="1"/>
  <c r="L129" i="3"/>
  <c r="L128" i="3"/>
  <c r="L127" i="3"/>
  <c r="U127" i="3" s="1"/>
  <c r="L126" i="3"/>
  <c r="L125" i="3"/>
  <c r="L124" i="3"/>
  <c r="L123" i="3"/>
  <c r="E122" i="3"/>
  <c r="E121" i="3"/>
  <c r="E119" i="3"/>
  <c r="E118" i="3"/>
  <c r="E117" i="3"/>
  <c r="L101" i="3"/>
  <c r="K101" i="3"/>
  <c r="L100" i="3"/>
  <c r="W100" i="3" s="1"/>
  <c r="L99" i="3"/>
  <c r="L98" i="3"/>
  <c r="L97" i="3"/>
  <c r="L96" i="3"/>
  <c r="U96" i="3" s="1"/>
  <c r="E95" i="3"/>
  <c r="E94" i="3"/>
  <c r="E93" i="3"/>
  <c r="E92" i="3"/>
  <c r="D91" i="3"/>
  <c r="V79" i="3"/>
  <c r="K79" i="3"/>
  <c r="L78" i="3"/>
  <c r="P78" i="3" s="1"/>
  <c r="V78" i="3" s="1"/>
  <c r="L77" i="3"/>
  <c r="L76" i="3"/>
  <c r="T76" i="3" s="1"/>
  <c r="V76" i="3" s="1"/>
  <c r="L75" i="3"/>
  <c r="N75" i="3" s="1"/>
  <c r="V75" i="3" s="1"/>
  <c r="L74" i="3"/>
  <c r="P74" i="3" s="1"/>
  <c r="E73" i="3"/>
  <c r="E72" i="3"/>
  <c r="E71" i="3"/>
  <c r="E173" i="3"/>
  <c r="E69" i="3"/>
  <c r="E68" i="3"/>
  <c r="E67" i="3"/>
  <c r="U60" i="3"/>
  <c r="T60" i="3"/>
  <c r="R60" i="3"/>
  <c r="R61" i="3" s="1"/>
  <c r="Q60" i="3"/>
  <c r="P60" i="3"/>
  <c r="P61" i="3" s="1"/>
  <c r="O60" i="3"/>
  <c r="N60" i="3"/>
  <c r="M60" i="3"/>
  <c r="U58" i="3"/>
  <c r="T58" i="3"/>
  <c r="R58" i="3"/>
  <c r="Q58" i="3"/>
  <c r="P58" i="3"/>
  <c r="O58" i="3"/>
  <c r="N58" i="3"/>
  <c r="M58" i="3"/>
  <c r="AA58" i="3" s="1"/>
  <c r="L55" i="3"/>
  <c r="AA55" i="3" s="1"/>
  <c r="E50" i="3"/>
  <c r="E49" i="3"/>
  <c r="E48" i="3"/>
  <c r="E47" i="3"/>
  <c r="E46" i="3"/>
  <c r="E45" i="3"/>
  <c r="E44" i="3"/>
  <c r="G43" i="3"/>
  <c r="U11" i="3"/>
  <c r="T11" i="3"/>
  <c r="S11" i="3"/>
  <c r="R11" i="3"/>
  <c r="Q11" i="3"/>
  <c r="P11" i="3"/>
  <c r="O11" i="3"/>
  <c r="N11" i="3"/>
  <c r="M11" i="3"/>
  <c r="P200" i="3" l="1"/>
  <c r="Q200" i="3"/>
  <c r="W77" i="3"/>
  <c r="Y77" i="3"/>
  <c r="Y81" i="3" s="1"/>
  <c r="AA77" i="3"/>
  <c r="AA99" i="3"/>
  <c r="Y99" i="3"/>
  <c r="Y103" i="3" s="1"/>
  <c r="N97" i="3"/>
  <c r="V97" i="3" s="1"/>
  <c r="AB97" i="3"/>
  <c r="AC97" i="3"/>
  <c r="AC103" i="3" s="1"/>
  <c r="AD97" i="3"/>
  <c r="AD103" i="3" s="1"/>
  <c r="U98" i="3"/>
  <c r="AA98" i="3"/>
  <c r="X128" i="3"/>
  <c r="Y128" i="3"/>
  <c r="AA128" i="3"/>
  <c r="U126" i="3"/>
  <c r="Y126" i="3"/>
  <c r="Z126" i="3"/>
  <c r="X126" i="3"/>
  <c r="AA126" i="3"/>
  <c r="Z125" i="3"/>
  <c r="Y125" i="3"/>
  <c r="S124" i="3"/>
  <c r="Z124" i="3"/>
  <c r="Y124" i="3"/>
  <c r="AA131" i="3"/>
  <c r="Y131" i="3"/>
  <c r="X131" i="3"/>
  <c r="AC131" i="3"/>
  <c r="AC134" i="3" s="1"/>
  <c r="Y129" i="3"/>
  <c r="AA129" i="3"/>
  <c r="M123" i="3"/>
  <c r="V123" i="3" s="1"/>
  <c r="W123" i="3"/>
  <c r="R123" i="3"/>
  <c r="R135" i="3" s="1"/>
  <c r="U153" i="3"/>
  <c r="V153" i="3" s="1"/>
  <c r="Y153" i="3"/>
  <c r="Y157" i="3" s="1"/>
  <c r="O200" i="3"/>
  <c r="N200" i="3"/>
  <c r="M200" i="3"/>
  <c r="U200" i="3"/>
  <c r="S200" i="3"/>
  <c r="T200" i="3"/>
  <c r="R200" i="3"/>
  <c r="R178" i="3"/>
  <c r="V178" i="3" s="1"/>
  <c r="W178" i="3"/>
  <c r="Z179" i="3"/>
  <c r="W179" i="3"/>
  <c r="R179" i="3"/>
  <c r="V179" i="3" s="1"/>
  <c r="G148" i="3"/>
  <c r="L148" i="3" s="1"/>
  <c r="T148" i="3" s="1"/>
  <c r="W149" i="3"/>
  <c r="V180" i="3"/>
  <c r="W101" i="3"/>
  <c r="V101" i="3"/>
  <c r="G94" i="3"/>
  <c r="L94" i="3" s="1"/>
  <c r="M94" i="3" s="1"/>
  <c r="F65" i="3"/>
  <c r="G68" i="3"/>
  <c r="L68" i="3" s="1"/>
  <c r="G69" i="3"/>
  <c r="L69" i="3" s="1"/>
  <c r="G70" i="3"/>
  <c r="L70" i="3" s="1"/>
  <c r="G71" i="3"/>
  <c r="L71" i="3" s="1"/>
  <c r="G72" i="3"/>
  <c r="L72" i="3" s="1"/>
  <c r="M72" i="3" s="1"/>
  <c r="G73" i="3"/>
  <c r="N158" i="3"/>
  <c r="O158" i="3"/>
  <c r="P158" i="3"/>
  <c r="R158" i="3"/>
  <c r="S158" i="3"/>
  <c r="T158" i="3"/>
  <c r="M158" i="3"/>
  <c r="G176" i="3"/>
  <c r="L176" i="3" s="1"/>
  <c r="O176" i="3" s="1"/>
  <c r="V176" i="3" s="1"/>
  <c r="G173" i="3"/>
  <c r="L173" i="3" s="1"/>
  <c r="G174" i="3"/>
  <c r="L174" i="3" s="1"/>
  <c r="AA74" i="3"/>
  <c r="AA153" i="3"/>
  <c r="AA157" i="3" s="1"/>
  <c r="G118" i="3"/>
  <c r="L118" i="3" s="1"/>
  <c r="M118" i="3" s="1"/>
  <c r="G121" i="3"/>
  <c r="L121" i="3" s="1"/>
  <c r="T121" i="3" s="1"/>
  <c r="F116" i="3"/>
  <c r="U137" i="3" s="1"/>
  <c r="U138" i="3" s="1"/>
  <c r="G119" i="3"/>
  <c r="L119" i="3" s="1"/>
  <c r="O119" i="3" s="1"/>
  <c r="G120" i="3"/>
  <c r="L120" i="3" s="1"/>
  <c r="R120" i="3" s="1"/>
  <c r="G122" i="3"/>
  <c r="L122" i="3" s="1"/>
  <c r="P122" i="3" s="1"/>
  <c r="V122" i="3" s="1"/>
  <c r="G151" i="3"/>
  <c r="L151" i="3" s="1"/>
  <c r="Z151" i="3" s="1"/>
  <c r="T61" i="3"/>
  <c r="G147" i="3"/>
  <c r="L147" i="3" s="1"/>
  <c r="Z147" i="3" s="1"/>
  <c r="Q154" i="3"/>
  <c r="G145" i="3"/>
  <c r="L145" i="3" s="1"/>
  <c r="G95" i="3"/>
  <c r="L95" i="3" s="1"/>
  <c r="G146" i="3"/>
  <c r="L146" i="3" s="1"/>
  <c r="G93" i="3"/>
  <c r="L93" i="3" s="1"/>
  <c r="Q93" i="3" s="1"/>
  <c r="S126" i="3"/>
  <c r="X129" i="3"/>
  <c r="P77" i="3"/>
  <c r="P82" i="3" s="1"/>
  <c r="G168" i="3"/>
  <c r="L168" i="3" s="1"/>
  <c r="S82" i="3"/>
  <c r="W98" i="3"/>
  <c r="M61" i="3"/>
  <c r="O82" i="3"/>
  <c r="S127" i="3"/>
  <c r="V127" i="3" s="1"/>
  <c r="F91" i="3"/>
  <c r="U152" i="3"/>
  <c r="M183" i="3"/>
  <c r="G193" i="3"/>
  <c r="L193" i="3" s="1"/>
  <c r="Z193" i="3" s="1"/>
  <c r="P183" i="3"/>
  <c r="U128" i="3"/>
  <c r="V128" i="3" s="1"/>
  <c r="G92" i="3"/>
  <c r="L92" i="3" s="1"/>
  <c r="U92" i="3" s="1"/>
  <c r="S98" i="3"/>
  <c r="S104" i="3" s="1"/>
  <c r="U129" i="3"/>
  <c r="V129" i="3" s="1"/>
  <c r="V74" i="3"/>
  <c r="T99" i="3"/>
  <c r="V99" i="3" s="1"/>
  <c r="N82" i="3"/>
  <c r="W131" i="3"/>
  <c r="S131" i="3"/>
  <c r="V131" i="3" s="1"/>
  <c r="Z131" i="3"/>
  <c r="W194" i="3"/>
  <c r="R194" i="3"/>
  <c r="Q194" i="3"/>
  <c r="O135" i="3"/>
  <c r="X125" i="3"/>
  <c r="S125" i="3"/>
  <c r="O104" i="3"/>
  <c r="N104" i="3"/>
  <c r="AB96" i="3"/>
  <c r="M104" i="3"/>
  <c r="U104" i="3"/>
  <c r="R104" i="3"/>
  <c r="P104" i="3"/>
  <c r="Q96" i="3"/>
  <c r="V96" i="3" s="1"/>
  <c r="R82" i="3"/>
  <c r="Q82" i="3"/>
  <c r="Z74" i="3"/>
  <c r="M82" i="3"/>
  <c r="U82" i="3"/>
  <c r="T82" i="3"/>
  <c r="M117" i="3"/>
  <c r="U125" i="3"/>
  <c r="G67" i="3"/>
  <c r="G196" i="3"/>
  <c r="L196" i="3" s="1"/>
  <c r="W78" i="3"/>
  <c r="Q100" i="3"/>
  <c r="V100" i="3" s="1"/>
  <c r="T135" i="3"/>
  <c r="G175" i="3"/>
  <c r="L175" i="3" s="1"/>
  <c r="F192" i="3"/>
  <c r="S183" i="3"/>
  <c r="Q98" i="3"/>
  <c r="U124" i="3"/>
  <c r="G169" i="3"/>
  <c r="L169" i="3" s="1"/>
  <c r="N169" i="3" s="1"/>
  <c r="T183" i="3"/>
  <c r="U183" i="3"/>
  <c r="X124" i="3"/>
  <c r="Q130" i="3"/>
  <c r="V130" i="3" s="1"/>
  <c r="F167" i="3"/>
  <c r="Q177" i="3"/>
  <c r="V177" i="3" s="1"/>
  <c r="G195" i="3"/>
  <c r="L195" i="3" s="1"/>
  <c r="N135" i="3"/>
  <c r="G171" i="3"/>
  <c r="L171" i="3" s="1"/>
  <c r="P135" i="3"/>
  <c r="N183" i="3"/>
  <c r="G170" i="3"/>
  <c r="L170" i="3" s="1"/>
  <c r="O183" i="3"/>
  <c r="V200" i="3" l="1"/>
  <c r="R121" i="3"/>
  <c r="R134" i="3" s="1"/>
  <c r="R136" i="3" s="1"/>
  <c r="M95" i="3"/>
  <c r="U95" i="3"/>
  <c r="Q95" i="3"/>
  <c r="AB103" i="3"/>
  <c r="AA103" i="3"/>
  <c r="Z134" i="3"/>
  <c r="V126" i="3"/>
  <c r="Y134" i="3"/>
  <c r="X134" i="3"/>
  <c r="X10" i="3" s="1"/>
  <c r="E29" i="4" s="1"/>
  <c r="AA134" i="3"/>
  <c r="M135" i="3"/>
  <c r="R183" i="3"/>
  <c r="W176" i="3"/>
  <c r="Z157" i="3"/>
  <c r="Q94" i="3"/>
  <c r="V94" i="3" s="1"/>
  <c r="W94" i="3"/>
  <c r="U94" i="3"/>
  <c r="M174" i="3"/>
  <c r="N174" i="3"/>
  <c r="AB175" i="3"/>
  <c r="AB182" i="3" s="1"/>
  <c r="AB10" i="3" s="1"/>
  <c r="H29" i="4" s="1"/>
  <c r="AC175" i="3"/>
  <c r="AC182" i="3" s="1"/>
  <c r="AC10" i="3" s="1"/>
  <c r="I29" i="4" s="1"/>
  <c r="AD175" i="3"/>
  <c r="AD182" i="3" s="1"/>
  <c r="AD10" i="3" s="1"/>
  <c r="J29" i="4" s="1"/>
  <c r="O84" i="3"/>
  <c r="O85" i="3" s="1"/>
  <c r="S84" i="3"/>
  <c r="S85" i="3" s="1"/>
  <c r="Q84" i="3"/>
  <c r="R84" i="3"/>
  <c r="R85" i="3" s="1"/>
  <c r="R148" i="3"/>
  <c r="V148" i="3" s="1"/>
  <c r="Q196" i="3"/>
  <c r="Z196" i="3"/>
  <c r="Z199" i="3" s="1"/>
  <c r="R196" i="3"/>
  <c r="P157" i="3"/>
  <c r="P159" i="3" s="1"/>
  <c r="S157" i="3"/>
  <c r="S159" i="3" s="1"/>
  <c r="T157" i="3"/>
  <c r="T159" i="3" s="1"/>
  <c r="U157" i="3"/>
  <c r="M145" i="3"/>
  <c r="V145" i="3" s="1"/>
  <c r="R106" i="3"/>
  <c r="R107" i="3" s="1"/>
  <c r="N173" i="3"/>
  <c r="M173" i="3"/>
  <c r="M68" i="3"/>
  <c r="N68" i="3"/>
  <c r="M69" i="3"/>
  <c r="N69" i="3"/>
  <c r="Q182" i="3"/>
  <c r="S182" i="3"/>
  <c r="S184" i="3" s="1"/>
  <c r="S187" i="3" s="1"/>
  <c r="U182" i="3"/>
  <c r="U184" i="3" s="1"/>
  <c r="U187" i="3" s="1"/>
  <c r="N168" i="3"/>
  <c r="O146" i="3"/>
  <c r="O157" i="3" s="1"/>
  <c r="O159" i="3" s="1"/>
  <c r="N146" i="3"/>
  <c r="N160" i="3" s="1"/>
  <c r="N161" i="3" s="1"/>
  <c r="R170" i="3"/>
  <c r="M170" i="3"/>
  <c r="R171" i="3"/>
  <c r="M171" i="3"/>
  <c r="T173" i="3"/>
  <c r="T182" i="3" s="1"/>
  <c r="T184" i="3" s="1"/>
  <c r="T187" i="3" s="1"/>
  <c r="Z173" i="3"/>
  <c r="P173" i="3"/>
  <c r="P182" i="3" s="1"/>
  <c r="P184" i="3" s="1"/>
  <c r="P187" i="3" s="1"/>
  <c r="V152" i="3"/>
  <c r="U158" i="3"/>
  <c r="W168" i="3"/>
  <c r="V154" i="3"/>
  <c r="Q158" i="3"/>
  <c r="AA175" i="3"/>
  <c r="AA182" i="3" s="1"/>
  <c r="R175" i="3"/>
  <c r="Q151" i="3"/>
  <c r="M119" i="3"/>
  <c r="V119" i="3" s="1"/>
  <c r="W119" i="3"/>
  <c r="O120" i="3"/>
  <c r="V120" i="3" s="1"/>
  <c r="W120" i="3"/>
  <c r="M70" i="3"/>
  <c r="AA70" i="3"/>
  <c r="AA81" i="3" s="1"/>
  <c r="L67" i="3"/>
  <c r="T137" i="3"/>
  <c r="T138" i="3" s="1"/>
  <c r="S103" i="3"/>
  <c r="S105" i="3" s="1"/>
  <c r="P134" i="3"/>
  <c r="P136" i="3" s="1"/>
  <c r="S134" i="3"/>
  <c r="N137" i="3"/>
  <c r="N138" i="3" s="1"/>
  <c r="U93" i="3"/>
  <c r="W95" i="3"/>
  <c r="R147" i="3"/>
  <c r="W147" i="3"/>
  <c r="P137" i="3"/>
  <c r="P138" i="3" s="1"/>
  <c r="N134" i="3"/>
  <c r="N136" i="3" s="1"/>
  <c r="Q134" i="3"/>
  <c r="S137" i="3"/>
  <c r="S138" i="3" s="1"/>
  <c r="U134" i="3"/>
  <c r="Q137" i="3"/>
  <c r="Q138" i="3" s="1"/>
  <c r="N103" i="3"/>
  <c r="N105" i="3" s="1"/>
  <c r="T93" i="3"/>
  <c r="U68" i="3"/>
  <c r="W69" i="3"/>
  <c r="P69" i="3"/>
  <c r="W146" i="3"/>
  <c r="M168" i="3"/>
  <c r="O168" i="3"/>
  <c r="M146" i="3"/>
  <c r="P199" i="3"/>
  <c r="P201" i="3" s="1"/>
  <c r="P92" i="3"/>
  <c r="P103" i="3" s="1"/>
  <c r="P105" i="3" s="1"/>
  <c r="T92" i="3"/>
  <c r="W68" i="3"/>
  <c r="V77" i="3"/>
  <c r="Q183" i="3"/>
  <c r="Z68" i="3"/>
  <c r="U69" i="3"/>
  <c r="P68" i="3"/>
  <c r="T68" i="3"/>
  <c r="V194" i="3"/>
  <c r="N199" i="3"/>
  <c r="N201" i="3" s="1"/>
  <c r="S135" i="3"/>
  <c r="Q193" i="3"/>
  <c r="V193" i="3" s="1"/>
  <c r="S106" i="3"/>
  <c r="S107" i="3" s="1"/>
  <c r="O106" i="3"/>
  <c r="O107" i="3" s="1"/>
  <c r="N106" i="3"/>
  <c r="N107" i="3" s="1"/>
  <c r="P160" i="3"/>
  <c r="P161" i="3" s="1"/>
  <c r="U160" i="3"/>
  <c r="U161" i="3" s="1"/>
  <c r="S160" i="3"/>
  <c r="S161" i="3" s="1"/>
  <c r="T134" i="3"/>
  <c r="T136" i="3" s="1"/>
  <c r="T139" i="3" s="1"/>
  <c r="Q92" i="3"/>
  <c r="T160" i="3"/>
  <c r="T161" i="3" s="1"/>
  <c r="S199" i="3"/>
  <c r="S201" i="3" s="1"/>
  <c r="V98" i="3"/>
  <c r="R103" i="3"/>
  <c r="R105" i="3" s="1"/>
  <c r="W193" i="3"/>
  <c r="O199" i="3"/>
  <c r="O201" i="3" s="1"/>
  <c r="V121" i="3"/>
  <c r="O103" i="3"/>
  <c r="O105" i="3" s="1"/>
  <c r="U72" i="3"/>
  <c r="T72" i="3"/>
  <c r="P72" i="3"/>
  <c r="T69" i="3"/>
  <c r="P71" i="3"/>
  <c r="U71" i="3"/>
  <c r="T71" i="3"/>
  <c r="Q135" i="3"/>
  <c r="Q85" i="3"/>
  <c r="L73" i="3"/>
  <c r="L49" i="3"/>
  <c r="AA49" i="3" s="1"/>
  <c r="L45" i="3"/>
  <c r="AA45" i="3" s="1"/>
  <c r="L48" i="3"/>
  <c r="AA48" i="3" s="1"/>
  <c r="L44" i="3"/>
  <c r="AA44" i="3" s="1"/>
  <c r="L47" i="3"/>
  <c r="AA47" i="3" s="1"/>
  <c r="L50" i="3"/>
  <c r="AA50" i="3" s="1"/>
  <c r="L46" i="3"/>
  <c r="AA46" i="3" s="1"/>
  <c r="Z170" i="3"/>
  <c r="W170" i="3"/>
  <c r="Q104" i="3"/>
  <c r="T199" i="3"/>
  <c r="T201" i="3" s="1"/>
  <c r="Z171" i="3"/>
  <c r="W171" i="3"/>
  <c r="U202" i="3"/>
  <c r="U203" i="3" s="1"/>
  <c r="T202" i="3"/>
  <c r="T203" i="3" s="1"/>
  <c r="S202" i="3"/>
  <c r="S203" i="3" s="1"/>
  <c r="P202" i="3"/>
  <c r="P203" i="3" s="1"/>
  <c r="O202" i="3"/>
  <c r="O203" i="3" s="1"/>
  <c r="N202" i="3"/>
  <c r="N203" i="3" s="1"/>
  <c r="M202" i="3"/>
  <c r="M203" i="3" s="1"/>
  <c r="T104" i="3"/>
  <c r="R137" i="3"/>
  <c r="R138" i="3" s="1"/>
  <c r="Z172" i="3"/>
  <c r="W172" i="3"/>
  <c r="M199" i="3"/>
  <c r="W70" i="3"/>
  <c r="U70" i="3"/>
  <c r="T70" i="3"/>
  <c r="P70" i="3"/>
  <c r="Z70" i="3"/>
  <c r="V117" i="3"/>
  <c r="U199" i="3"/>
  <c r="U201" i="3" s="1"/>
  <c r="Y175" i="3"/>
  <c r="W175" i="3"/>
  <c r="Z175" i="3"/>
  <c r="W173" i="3"/>
  <c r="V125" i="3"/>
  <c r="M169" i="3"/>
  <c r="W169" i="3"/>
  <c r="O169" i="3"/>
  <c r="W195" i="3"/>
  <c r="R195" i="3"/>
  <c r="Q195" i="3"/>
  <c r="U135" i="3"/>
  <c r="V124" i="3"/>
  <c r="V82" i="3"/>
  <c r="U106" i="3" l="1"/>
  <c r="U107" i="3" s="1"/>
  <c r="W103" i="3"/>
  <c r="M182" i="3"/>
  <c r="M184" i="3" s="1"/>
  <c r="V174" i="3"/>
  <c r="V183" i="3"/>
  <c r="W199" i="3"/>
  <c r="Z182" i="3"/>
  <c r="W157" i="3"/>
  <c r="O134" i="3"/>
  <c r="O136" i="3" s="1"/>
  <c r="Q106" i="3"/>
  <c r="Q107" i="3" s="1"/>
  <c r="M137" i="3"/>
  <c r="M138" i="3" s="1"/>
  <c r="V138" i="3" s="1"/>
  <c r="V139" i="3" s="1"/>
  <c r="Y182" i="3"/>
  <c r="Y10" i="3" s="1"/>
  <c r="F29" i="4" s="1"/>
  <c r="S81" i="3"/>
  <c r="S83" i="3" s="1"/>
  <c r="Q81" i="3"/>
  <c r="Q83" i="3" s="1"/>
  <c r="Q86" i="3" s="1"/>
  <c r="O81" i="3"/>
  <c r="O83" i="3" s="1"/>
  <c r="R81" i="3"/>
  <c r="R83" i="3" s="1"/>
  <c r="R199" i="3"/>
  <c r="R201" i="3" s="1"/>
  <c r="R108" i="3"/>
  <c r="W134" i="3"/>
  <c r="W182" i="3"/>
  <c r="V196" i="3"/>
  <c r="Z81" i="3"/>
  <c r="N67" i="3"/>
  <c r="M67" i="3"/>
  <c r="V146" i="3"/>
  <c r="M157" i="3"/>
  <c r="M159" i="3" s="1"/>
  <c r="R157" i="3"/>
  <c r="R159" i="3" s="1"/>
  <c r="V151" i="3"/>
  <c r="Q157" i="3"/>
  <c r="Q159" i="3" s="1"/>
  <c r="N157" i="3"/>
  <c r="N159" i="3" s="1"/>
  <c r="N162" i="3" s="1"/>
  <c r="M103" i="3"/>
  <c r="M105" i="3" s="1"/>
  <c r="M106" i="3"/>
  <c r="M107" i="3" s="1"/>
  <c r="O182" i="3"/>
  <c r="O184" i="3" s="1"/>
  <c r="R182" i="3"/>
  <c r="R184" i="3" s="1"/>
  <c r="N185" i="3"/>
  <c r="N186" i="3" s="1"/>
  <c r="N182" i="3"/>
  <c r="N184" i="3" s="1"/>
  <c r="O137" i="3"/>
  <c r="O138" i="3" s="1"/>
  <c r="M134" i="3"/>
  <c r="M136" i="3" s="1"/>
  <c r="AA10" i="3"/>
  <c r="Q160" i="3"/>
  <c r="Q161" i="3" s="1"/>
  <c r="U136" i="3"/>
  <c r="U139" i="3" s="1"/>
  <c r="T140" i="3" s="1"/>
  <c r="AA60" i="3"/>
  <c r="W67" i="3"/>
  <c r="W81" i="3" s="1"/>
  <c r="P67" i="3"/>
  <c r="T67" i="3"/>
  <c r="T84" i="3" s="1"/>
  <c r="S108" i="3"/>
  <c r="U67" i="3"/>
  <c r="T103" i="3"/>
  <c r="T105" i="3" s="1"/>
  <c r="S136" i="3"/>
  <c r="S139" i="3" s="1"/>
  <c r="V93" i="3"/>
  <c r="V95" i="3"/>
  <c r="T106" i="3"/>
  <c r="T107" i="3" s="1"/>
  <c r="O160" i="3"/>
  <c r="O161" i="3" s="1"/>
  <c r="O162" i="3" s="1"/>
  <c r="R160" i="3"/>
  <c r="R161" i="3" s="1"/>
  <c r="U103" i="3"/>
  <c r="U105" i="3" s="1"/>
  <c r="U108" i="3" s="1"/>
  <c r="N139" i="3"/>
  <c r="V147" i="3"/>
  <c r="Q136" i="3"/>
  <c r="Q139" i="3" s="1"/>
  <c r="N108" i="3"/>
  <c r="P139" i="3"/>
  <c r="U159" i="3"/>
  <c r="U162" i="3" s="1"/>
  <c r="U73" i="3"/>
  <c r="P73" i="3"/>
  <c r="M73" i="3"/>
  <c r="T162" i="3"/>
  <c r="V168" i="3"/>
  <c r="R139" i="3"/>
  <c r="V72" i="3"/>
  <c r="Q57" i="3"/>
  <c r="Q59" i="3" s="1"/>
  <c r="S204" i="3"/>
  <c r="T204" i="3"/>
  <c r="O108" i="3"/>
  <c r="V104" i="3"/>
  <c r="V172" i="3"/>
  <c r="P204" i="3"/>
  <c r="Q184" i="3"/>
  <c r="Q187" i="3" s="1"/>
  <c r="P106" i="3"/>
  <c r="P107" i="3" s="1"/>
  <c r="V92" i="3"/>
  <c r="M160" i="3"/>
  <c r="M161" i="3" s="1"/>
  <c r="V158" i="3"/>
  <c r="P162" i="3"/>
  <c r="V68" i="3"/>
  <c r="U204" i="3"/>
  <c r="N204" i="3"/>
  <c r="R202" i="3"/>
  <c r="R203" i="3" s="1"/>
  <c r="R204" i="3" s="1"/>
  <c r="Q103" i="3"/>
  <c r="Q105" i="3" s="1"/>
  <c r="P57" i="3"/>
  <c r="P59" i="3" s="1"/>
  <c r="O185" i="3"/>
  <c r="O186" i="3" s="1"/>
  <c r="O204" i="3"/>
  <c r="U57" i="3"/>
  <c r="U59" i="3" s="1"/>
  <c r="V69" i="3"/>
  <c r="V171" i="3"/>
  <c r="S162" i="3"/>
  <c r="N57" i="3"/>
  <c r="N59" i="3" s="1"/>
  <c r="M57" i="3"/>
  <c r="T57" i="3"/>
  <c r="T59" i="3" s="1"/>
  <c r="O57" i="3"/>
  <c r="O59" i="3" s="1"/>
  <c r="V169" i="3"/>
  <c r="V71" i="3"/>
  <c r="V195" i="3"/>
  <c r="Q199" i="3"/>
  <c r="Q201" i="3" s="1"/>
  <c r="M185" i="3"/>
  <c r="M186" i="3" s="1"/>
  <c r="V175" i="3"/>
  <c r="T188" i="3"/>
  <c r="V170" i="3"/>
  <c r="R57" i="3"/>
  <c r="R59" i="3" s="1"/>
  <c r="V173" i="3"/>
  <c r="M201" i="3"/>
  <c r="M204" i="3" s="1"/>
  <c r="Q202" i="3"/>
  <c r="Q203" i="3" s="1"/>
  <c r="V70" i="3"/>
  <c r="R185" i="3"/>
  <c r="R186" i="3" s="1"/>
  <c r="V135" i="3"/>
  <c r="M81" i="3" l="1"/>
  <c r="Q162" i="3"/>
  <c r="Z10" i="3"/>
  <c r="G29" i="4" s="1"/>
  <c r="E4" i="5" s="1"/>
  <c r="M108" i="3"/>
  <c r="M109" i="3" s="1"/>
  <c r="O139" i="3"/>
  <c r="Q108" i="3"/>
  <c r="U84" i="3"/>
  <c r="U85" i="3" s="1"/>
  <c r="T81" i="3"/>
  <c r="T83" i="3" s="1"/>
  <c r="P84" i="3"/>
  <c r="P85" i="3" s="1"/>
  <c r="M139" i="3"/>
  <c r="N84" i="3"/>
  <c r="N85" i="3" s="1"/>
  <c r="P81" i="3"/>
  <c r="P83" i="3" s="1"/>
  <c r="G9" i="4" s="1"/>
  <c r="U81" i="3"/>
  <c r="U83" i="3" s="1"/>
  <c r="U10" i="3" s="1"/>
  <c r="R162" i="3"/>
  <c r="P163" i="3" s="1"/>
  <c r="M84" i="3"/>
  <c r="M85" i="3" s="1"/>
  <c r="N187" i="3"/>
  <c r="N81" i="3"/>
  <c r="N83" i="3" s="1"/>
  <c r="N10" i="3" s="1"/>
  <c r="N13" i="3" s="1"/>
  <c r="V203" i="3"/>
  <c r="V204" i="3" s="1"/>
  <c r="V134" i="3"/>
  <c r="V136" i="3" s="1"/>
  <c r="V182" i="3"/>
  <c r="V184" i="3" s="1"/>
  <c r="T85" i="3"/>
  <c r="V67" i="3"/>
  <c r="V161" i="3"/>
  <c r="V162" i="3" s="1"/>
  <c r="S10" i="3"/>
  <c r="S13" i="3" s="1"/>
  <c r="V107" i="3"/>
  <c r="V108" i="3" s="1"/>
  <c r="M59" i="3"/>
  <c r="AA57" i="3"/>
  <c r="AA59" i="3" s="1"/>
  <c r="T108" i="3"/>
  <c r="T109" i="3" s="1"/>
  <c r="T163" i="3"/>
  <c r="V157" i="3"/>
  <c r="V159" i="3" s="1"/>
  <c r="P140" i="3"/>
  <c r="T205" i="3"/>
  <c r="I9" i="4"/>
  <c r="I12" i="4" s="1"/>
  <c r="I17" i="4" s="1"/>
  <c r="M162" i="3"/>
  <c r="M163" i="3" s="1"/>
  <c r="P108" i="3"/>
  <c r="R187" i="3"/>
  <c r="P188" i="3" s="1"/>
  <c r="S86" i="3"/>
  <c r="R10" i="3"/>
  <c r="R13" i="3" s="1"/>
  <c r="R86" i="3"/>
  <c r="O10" i="3"/>
  <c r="O13" i="3" s="1"/>
  <c r="M205" i="3"/>
  <c r="O187" i="3"/>
  <c r="W10" i="3"/>
  <c r="D29" i="4" s="1"/>
  <c r="V199" i="3"/>
  <c r="V201" i="3" s="1"/>
  <c r="O86" i="3"/>
  <c r="V103" i="3"/>
  <c r="V105" i="3" s="1"/>
  <c r="Q10" i="3"/>
  <c r="Q13" i="3" s="1"/>
  <c r="H9" i="4"/>
  <c r="H12" i="4" s="1"/>
  <c r="H17" i="4" s="1"/>
  <c r="V186" i="3"/>
  <c r="V187" i="3" s="1"/>
  <c r="V73" i="3"/>
  <c r="M187" i="3"/>
  <c r="Q204" i="3"/>
  <c r="P205" i="3" s="1"/>
  <c r="M140" i="3" l="1"/>
  <c r="P109" i="3"/>
  <c r="N86" i="3"/>
  <c r="P10" i="3"/>
  <c r="P13" i="3" s="1"/>
  <c r="P86" i="3"/>
  <c r="P87" i="3" s="1"/>
  <c r="T10" i="3"/>
  <c r="K9" i="4" s="1"/>
  <c r="T86" i="3"/>
  <c r="J9" i="4"/>
  <c r="J12" i="4" s="1"/>
  <c r="J17" i="4" s="1"/>
  <c r="U86" i="3"/>
  <c r="M188" i="3"/>
  <c r="E9" i="4"/>
  <c r="E12" i="4" s="1"/>
  <c r="E17" i="4" s="1"/>
  <c r="F9" i="4"/>
  <c r="F12" i="4" s="1"/>
  <c r="F17" i="4" s="1"/>
  <c r="V85" i="3"/>
  <c r="V86" i="3" s="1"/>
  <c r="G12" i="4"/>
  <c r="G17" i="4" s="1"/>
  <c r="M83" i="3"/>
  <c r="M86" i="3" s="1"/>
  <c r="M10" i="3" s="1"/>
  <c r="D9" i="4" s="1"/>
  <c r="V81" i="3"/>
  <c r="V83" i="3" s="1"/>
  <c r="L9" i="4"/>
  <c r="L12" i="4" s="1"/>
  <c r="U13" i="3"/>
  <c r="G20" i="4" l="1"/>
  <c r="T13" i="3"/>
  <c r="T87" i="3"/>
  <c r="C4" i="5"/>
  <c r="D4" i="5"/>
  <c r="K12" i="4"/>
  <c r="K17" i="4" s="1"/>
  <c r="M87" i="3"/>
  <c r="L17" i="4"/>
  <c r="K20" i="4" l="1"/>
  <c r="G18" i="4"/>
  <c r="M13" i="3"/>
  <c r="K18" i="4" l="1"/>
  <c r="D12" i="4"/>
  <c r="D17" i="4" s="1"/>
  <c r="D20" i="4" s="1"/>
  <c r="B4" i="5"/>
  <c r="D14" i="4" l="1"/>
  <c r="I14" i="4"/>
  <c r="H14" i="4"/>
  <c r="E14" i="4"/>
  <c r="J14" i="4"/>
  <c r="F14" i="4"/>
  <c r="G14" i="4"/>
  <c r="L14" i="4"/>
  <c r="K14" i="4"/>
  <c r="G4" i="5"/>
  <c r="B5" i="5" s="1"/>
  <c r="B6" i="5" l="1"/>
  <c r="E5" i="5"/>
  <c r="E6" i="5" s="1"/>
  <c r="C5" i="5"/>
  <c r="C6" i="5" s="1"/>
  <c r="D5" i="5"/>
  <c r="D6" i="5" s="1"/>
  <c r="D24" i="4"/>
  <c r="D18" i="4"/>
  <c r="D23" i="4" s="1"/>
  <c r="D22" i="4" l="1"/>
  <c r="B8" i="5"/>
  <c r="B10" i="5" s="1"/>
  <c r="D31" i="4" l="1"/>
  <c r="D32" i="4" s="1"/>
</calcChain>
</file>

<file path=xl/sharedStrings.xml><?xml version="1.0" encoding="utf-8"?>
<sst xmlns="http://schemas.openxmlformats.org/spreadsheetml/2006/main" count="772" uniqueCount="440">
  <si>
    <t>OGGETTO DEL MODELLO</t>
  </si>
  <si>
    <r>
      <rPr>
        <b/>
        <sz val="11"/>
        <color rgb="FF000000"/>
        <rFont val="Calibri"/>
        <family val="2"/>
        <charset val="1"/>
      </rPr>
      <t>Strumento di valutazione delle proposte di intervento riguardo alla sostenibilità ambientale e all'adattamento ai cambiamenti climatici</t>
    </r>
    <r>
      <rPr>
        <sz val="11"/>
        <color rgb="FF000000"/>
        <rFont val="Calibri"/>
        <family val="2"/>
        <charset val="1"/>
      </rPr>
      <t>, rispetto al raggiungimento delle performance identificate dal PGT (in particolare art. 31, NTA PdR).</t>
    </r>
  </si>
  <si>
    <t>SCOPO DEL MODELLO</t>
  </si>
  <si>
    <r>
      <rPr>
        <sz val="11"/>
        <color rgb="FF000000"/>
        <rFont val="Calibri"/>
        <family val="2"/>
      </rPr>
      <t>L’obiettivo dell’applicativo PASS</t>
    </r>
    <r>
      <rPr>
        <sz val="11"/>
        <color rgb="FF000000"/>
        <rFont val="Segoe UI"/>
        <charset val="1"/>
      </rPr>
      <t xml:space="preserve"> è </t>
    </r>
    <r>
      <rPr>
        <sz val="11"/>
        <color rgb="FF000000"/>
        <rFont val="Calibri"/>
        <family val="2"/>
      </rPr>
      <t xml:space="preserve">duplice: (i) </t>
    </r>
    <r>
      <rPr>
        <b/>
        <sz val="11"/>
        <color rgb="FF000000"/>
        <rFont val="Calibri"/>
        <family val="2"/>
      </rPr>
      <t>supportare il Comune nella valutazione</t>
    </r>
    <r>
      <rPr>
        <sz val="11"/>
        <color rgb="FF000000"/>
        <rFont val="Calibri"/>
        <family val="2"/>
      </rPr>
      <t xml:space="preserve"> delle proposte di intervento riguardo alla sostenibilità climatico-ambientale e alla resilienza rispetto al raggiungimento delle performance identificate dal PGT (in particolare art. 31, PdR). L’applicativo fornisce ai proponenti un </t>
    </r>
    <r>
      <rPr>
        <b/>
        <sz val="11"/>
        <color rgb="FF000000"/>
        <rFont val="Calibri"/>
        <family val="2"/>
      </rPr>
      <t>quadro delle misure possibili</t>
    </r>
    <r>
      <rPr>
        <sz val="11"/>
        <color rgb="FF000000"/>
        <rFont val="Calibri"/>
        <family val="2"/>
      </rPr>
      <t xml:space="preserve">, e al Comune un primo </t>
    </r>
    <r>
      <rPr>
        <b/>
        <sz val="11"/>
        <color rgb="FF000000"/>
        <rFont val="Calibri"/>
        <family val="2"/>
      </rPr>
      <t>strumento di valutazione degli interventi proposti</t>
    </r>
    <r>
      <rPr>
        <sz val="11"/>
        <color rgb="FF000000"/>
        <rFont val="Calibri"/>
        <family val="2"/>
      </rPr>
      <t xml:space="preserve">, da utilizzare come supporto nella fase di negoziazione e di decisione. (ii) Il modello costituisce anche strumento di </t>
    </r>
    <r>
      <rPr>
        <b/>
        <sz val="11"/>
        <color rgb="FF000000"/>
        <rFont val="Calibri"/>
        <family val="2"/>
      </rPr>
      <t xml:space="preserve">supporto ai progettisti </t>
    </r>
    <r>
      <rPr>
        <sz val="11"/>
        <color rgb="FF000000"/>
        <rFont val="Calibri"/>
        <family val="2"/>
      </rPr>
      <t>e proponenti di interventi in generale, nella fase di sviluppo dei progetti, al fine di integrare strategie e soluzioni in grado di promuovere una maggiore sostenibilità ambientale degli interventi e un maggiore impatto ai fini del contrasto ai cambiamenti climatici.</t>
    </r>
  </si>
  <si>
    <t>CASISTICHE DI APPLICAZIONE</t>
  </si>
  <si>
    <t>Casistiche di applicazione</t>
  </si>
  <si>
    <t>procedura</t>
  </si>
  <si>
    <t>strumenti normativi</t>
  </si>
  <si>
    <t>Aree di Rigenerazione Urbana (ARU)</t>
  </si>
  <si>
    <t>indirizzo alla negoziazione</t>
  </si>
  <si>
    <t>PGT, piano delle regole</t>
  </si>
  <si>
    <t>Aree di ricomposizione (AR) e Aree Speciali (AS)</t>
  </si>
  <si>
    <t xml:space="preserve">Interventi di cambio d’uso con opere che interessino l’intero edificio, rifacimento integrale delle coperture </t>
  </si>
  <si>
    <t>titolo abilitativo (Pdc, SCIA, CILA)</t>
  </si>
  <si>
    <t>PGT e regolamento edilizio</t>
  </si>
  <si>
    <t>A CHI E' RIVOLTO</t>
  </si>
  <si>
    <t>progettisti degli interventi</t>
  </si>
  <si>
    <t>LINK ESTERNI</t>
  </si>
  <si>
    <t>Variante PGT PERO 2030</t>
  </si>
  <si>
    <t>Aree Produttive, Aree Pro-adattive (AP+A)</t>
  </si>
  <si>
    <t>ISTRUZIONI PER LA COMPILAZIONE</t>
  </si>
  <si>
    <t xml:space="preserve">Lo strumento di calcolo vuole essere di semplice utilizzo. </t>
  </si>
  <si>
    <t>N.B. è richiesto di compilare soltanto le caselle su sfondo giallo</t>
  </si>
  <si>
    <t>SOMMARIO DEI FOGLI ELETTRONICI</t>
  </si>
  <si>
    <t>INPUT RICHIESTO?</t>
  </si>
  <si>
    <t>ISTRUZIONI PRELIMINARI</t>
  </si>
  <si>
    <t>Il presente foglio.</t>
  </si>
  <si>
    <t>NO</t>
  </si>
  <si>
    <t>PRESTAZIONI ATTESE</t>
  </si>
  <si>
    <t>Foglio di solo lettura che illustra le prestazione attese ai fini della sostenibilità, dell'adattamento e della mitigazione ai cambiamenti climatici, suddivise per ambiti. Nel foglio sono presenti due tabelle: la prima riporta le prestazioni richieste dal PGT di Pero 2030, a cui il calcolo a seguire farà riferimento per la valutazione complessiva del progetto. La seconda riporta delle prestazioni aggiuntive nel campo della transizione verso la sostenibilità urbana, che sono però opzionali e non concorrono quindi al calcolo dei punteggi.</t>
  </si>
  <si>
    <t>INTERVENTI SU PROPRIETA' PRIVATA</t>
  </si>
  <si>
    <t>STEP 1</t>
  </si>
  <si>
    <t xml:space="preserve">Inserire i dati principali dell'intervento (superfici, volumi, coperture, etc.) con riferimento allo stato di fatto e alle previsioni di progetto; a cura del progettista </t>
  </si>
  <si>
    <t>SI</t>
  </si>
  <si>
    <t>STEP 2</t>
  </si>
  <si>
    <t xml:space="preserve">Definire le prestazioni da perseguire a livello locale: il proponente identifica 3 priorità di prestazioni, che intende perseguire (scegliendole dall'elenco delle 9 disponibili, da art. 31, NTA, PdR) </t>
  </si>
  <si>
    <t>STEP 3</t>
  </si>
  <si>
    <t xml:space="preserve">Indicare le misure previste dall’intervento in risposta alle 3 prestazioni attese (sulla base di un elenco ampio di interventi possibili e una ponderazione pre-impostata) </t>
  </si>
  <si>
    <t>VERIFICA DELLE PRESTAZIONI</t>
  </si>
  <si>
    <t>STEP 4</t>
  </si>
  <si>
    <t xml:space="preserve">Foglio di sola lettura per verificare i punteggi di impatto delle diverse misure sulle prestazioni attese (esito in termini di riposta alle diverse prestazioni, di supporto alla valutazione dell’intervento) </t>
  </si>
  <si>
    <t>CALCOLO INDICE DI DIVERSITA'</t>
  </si>
  <si>
    <t>Foglio di sola lettura. Calcola l'indice di diversità delle azioni di sostenibilità, mitigazione e adattamento messe in campo dal progetto riportate in calce allo STEP 4 di verifica delle prestazioni. L'indice non contribuisce a determinare la verifica delle prestazioni. Restituisce soltanto la varietà degli impatti potenzialmente ottenibili dal progetto.</t>
  </si>
  <si>
    <t>Le regole del PGT sono impostate sul concetto di prestazioni (performance). L'obiettivo ultimo è fare in modo che le trasformazioni urbane sul territorio abbiano un impatto positivo sull'ambiente e sul clima. A tal fine, è quindi importante misurare che effetto ed efficacia abbiano le misure intraprese durante i processi di ristrutturazione e nuova edificazione. La prestazione è il concetto guida per le prescrizioni del piano e supporta la negoziazione tra pubblico e privato in caso di incentivi e premialità.</t>
  </si>
  <si>
    <r>
      <rPr>
        <b/>
        <sz val="14"/>
        <color rgb="FFFFFFFF"/>
        <rFont val="Calibri"/>
        <family val="2"/>
        <charset val="1"/>
      </rPr>
      <t xml:space="preserve">Prestazioni attese da PGT
</t>
    </r>
    <r>
      <rPr>
        <sz val="14"/>
        <color rgb="FFFFFFFF"/>
        <rFont val="Calibri"/>
        <family val="2"/>
        <charset val="1"/>
      </rPr>
      <t>oggetto della verifica del presente modello ai fini della verifica delle pretazioni o per l'accesso agli incentivi</t>
    </r>
  </si>
  <si>
    <t>SDG PRIMARIO</t>
  </si>
  <si>
    <t>SDG SECONDARIO</t>
  </si>
  <si>
    <t>P1 - Riduzione vulnerabilità idraulica</t>
  </si>
  <si>
    <t>P1 - RID. VULN. IDRAULICA / Incremento dell’IPF minimo</t>
  </si>
  <si>
    <t>SDG 13</t>
  </si>
  <si>
    <t>PRODUTTIVO* P1 - RID. VULN. IDRAULICA / disconnessione acque piovane da rete fognaria</t>
  </si>
  <si>
    <t>P1 - RID. VULN. IDRAULICA / rinaturalizzazione dei corsi d’acqua</t>
  </si>
  <si>
    <t>SDG 15</t>
  </si>
  <si>
    <t>P2 - Riduzione vulnerabilità climatico-ambientale</t>
  </si>
  <si>
    <t>P2 - RID. VULN. CLIMATICO-AMBIENTALE / rifacimento coperture</t>
  </si>
  <si>
    <t>SDG 7</t>
  </si>
  <si>
    <t>P2 - RID. VULN. CLIMATICO-AMBIENTALE / rifacimento involucro</t>
  </si>
  <si>
    <t>P2 - RID. VULN. CLIMATICO-AMBIENTALE / mobilità sostenibile</t>
  </si>
  <si>
    <t>P2 - RID. VULN. CLIMATICO-AMBIENTALE / forestazione e ombreggiamento</t>
  </si>
  <si>
    <t>P3 - Riduzione fabbisogno energetico</t>
  </si>
  <si>
    <t>P3 - RID. FABBISOGNO ENERGETICO / fotovoltaico o tetto verde</t>
  </si>
  <si>
    <t>P3 - RID. FABBISOGNO ENERGETICO / bassi consumi energetici</t>
  </si>
  <si>
    <t>SDG 11</t>
  </si>
  <si>
    <r>
      <rPr>
        <b/>
        <sz val="14"/>
        <color rgb="FFFFFFFF"/>
        <rFont val="Calibri"/>
        <family val="2"/>
      </rPr>
      <t>Prestazioni aggiuntive di sostenibilità</t>
    </r>
    <r>
      <rPr>
        <sz val="14"/>
        <color rgb="FFFFFFFF"/>
        <rFont val="Calibri"/>
        <family val="2"/>
      </rPr>
      <t xml:space="preserve"> 
opzionali, non conteggiate al fine della verifica delle prestazioni o per l'accesso agli incentivi</t>
    </r>
  </si>
  <si>
    <t>P2 - RID. VULN. CLIMATICO-AMBIENTALE /  incremento della biodiversità</t>
  </si>
  <si>
    <t>P2 - RID. VULN. CLIMATICO-AMBIENTALE / condivisione delle misure di mobilità a livello locale</t>
  </si>
  <si>
    <t>SDG 10</t>
  </si>
  <si>
    <t>P3 - RID. FABBISOGNO ENERGETICO / condivisione dell'energia a livello locale</t>
  </si>
  <si>
    <t>P4 - Riduzione vulnerabilità sociale</t>
  </si>
  <si>
    <t>P4 - RID. VULN. SOCIALE / incremento della socialità e del senso di comunità locale</t>
  </si>
  <si>
    <t>P4 - RID. VULN. SOCIALE / miglioramento del benessere della persona</t>
  </si>
  <si>
    <t>SDG 3</t>
  </si>
  <si>
    <t>P4 - RID. VULN. SOCIALE / supporto alla governance collaborativa</t>
  </si>
  <si>
    <t>SDG 16</t>
  </si>
  <si>
    <t>SDG 17</t>
  </si>
  <si>
    <t>P5 - Riduzione rifiuti e uso delle risorse</t>
  </si>
  <si>
    <t>P5 - RID. RIFIUTI E USO RISORSE / riduzione dei rifiuti</t>
  </si>
  <si>
    <t>SDG 12</t>
  </si>
  <si>
    <t>P5 - RID. RIFIUTI E USO RISORSE / riduzione dell'uso delle risorse materiali</t>
  </si>
  <si>
    <t>P5 - RID. RIFIUTI E USO RISORSE / chiusura dei cicli locali</t>
  </si>
  <si>
    <t>INTERVENTI EDILIZI</t>
  </si>
  <si>
    <t>INSERIRE I DATI PRINCIPALI DELL'INTERVENTO</t>
  </si>
  <si>
    <t xml:space="preserve">Sono richiesti i principali dati dello stato di fatto e di progetto. </t>
  </si>
  <si>
    <t>VERIFICARE I PUNTEGGI DELLE DIVERSE MISURE RISPETTO ALLE PRESTAZIONI ATTESE</t>
  </si>
  <si>
    <t>Iil modello restituisce dei punteggi relativi alle misure proposte in termini di performance. Questa tabella è la base per il calcolo del foglio "validazione STEP 4"</t>
  </si>
  <si>
    <t xml:space="preserve">se ARU, ATS, AS, AR inserire n. </t>
  </si>
  <si>
    <t xml:space="preserve">Classificazione area  </t>
  </si>
  <si>
    <t>Localizzazione [via, piazza, etc.], N. civico</t>
  </si>
  <si>
    <t>PRESTAZIONI DA PGT</t>
  </si>
  <si>
    <t>PRESTAZIONI ULTERIORI DI SOSTENIBILITà (opzionali)</t>
  </si>
  <si>
    <t>N.B. è richiesto di compilare soltanto le caselle su sfondo giallo!</t>
  </si>
  <si>
    <t>performance</t>
  </si>
  <si>
    <t>RID. VULN. IDRAULICA / Incremento dell’IPF minimo</t>
  </si>
  <si>
    <t>*PRODUTTIVO
RID. VULN. IDRAULICA /  disconnessione acque piovane da rete fognaria</t>
  </si>
  <si>
    <t>RID. VULN. IDRAULICA / rinaturalizzazione dei corsi d’acqua</t>
  </si>
  <si>
    <t>RID. VULN. CLIMATICO-AMBIENTALE / rifacimento delle coperture</t>
  </si>
  <si>
    <t>RID. VULN. CLIMATICO-AMBIENTALE / rifacimento involucro</t>
  </si>
  <si>
    <t>RID. VULN. CLIMATICO-AMBIENTALE / forestazione e ombreggiamento</t>
  </si>
  <si>
    <t>RID. VULN. CLIMATICO-AMBIENTALE / mobilità sostenibile</t>
  </si>
  <si>
    <t>RID. FABBISOGNO ENERGETICO / fotovoltaico o tetto verde</t>
  </si>
  <si>
    <t>RID. FABBISOGNO ENERGETICO / bassi consumi energetici</t>
  </si>
  <si>
    <t>AMBIENTE / incremento della biodiversità</t>
  </si>
  <si>
    <t>MOBILITA' / condivisione della mobilità tra più attori/portatori di interesse</t>
  </si>
  <si>
    <t>SOCIALE / incremento della socialità e del senso di comunità locale</t>
  </si>
  <si>
    <t>SOCIALE / miglioramento del benessere della persona (residente o lavoratrice)</t>
  </si>
  <si>
    <t>GOVERNANCE / gestione collaborativa di spazi e servizi (comunità energia. giardini comunitari, ...)</t>
  </si>
  <si>
    <t>RIFIUTI &amp; ECONOMIA CIRCOLARE / riduzione dei rifiuti</t>
  </si>
  <si>
    <t>RIFIUTI &amp; ECONOMIA CIRCOLARE / riduzione dell'uso delle risorse materiali</t>
  </si>
  <si>
    <t>RIFIUTI &amp; ECONOMIA CIRCOLARE / chiusura dei cicli locali</t>
  </si>
  <si>
    <t>punteggi di performance ottenuti da tutte le misure:</t>
  </si>
  <si>
    <t>norma</t>
  </si>
  <si>
    <t>Quantità</t>
  </si>
  <si>
    <t>Stato di fatto</t>
  </si>
  <si>
    <t>Progetto</t>
  </si>
  <si>
    <t>punteggio ottimale</t>
  </si>
  <si>
    <r>
      <rPr>
        <b/>
        <sz val="12"/>
        <color rgb="FF000000"/>
        <rFont val="Calibri"/>
        <family val="2"/>
        <charset val="1"/>
      </rPr>
      <t>Superficie territoriale</t>
    </r>
    <r>
      <rPr>
        <sz val="12"/>
        <color rgb="FF000000"/>
        <rFont val="Calibri"/>
        <family val="2"/>
        <charset val="1"/>
      </rPr>
      <t xml:space="preserve"> (St) [mq]</t>
    </r>
  </si>
  <si>
    <t>punteggio normalizzato</t>
  </si>
  <si>
    <r>
      <rPr>
        <b/>
        <sz val="12"/>
        <color rgb="FF000000"/>
        <rFont val="Calibri"/>
        <family val="2"/>
        <charset val="1"/>
      </rPr>
      <t>Superficie coperta</t>
    </r>
    <r>
      <rPr>
        <sz val="12"/>
        <color rgb="FF000000"/>
        <rFont val="Calibri"/>
        <family val="2"/>
        <charset val="1"/>
      </rPr>
      <t xml:space="preserve"> [mq]</t>
    </r>
  </si>
  <si>
    <r>
      <rPr>
        <b/>
        <sz val="12"/>
        <color rgb="FF000000"/>
        <rFont val="Calibri"/>
        <family val="2"/>
        <charset val="1"/>
      </rPr>
      <t>Superficie lorda</t>
    </r>
    <r>
      <rPr>
        <sz val="12"/>
        <color rgb="FF000000"/>
        <rFont val="Calibri"/>
        <family val="2"/>
        <charset val="1"/>
      </rPr>
      <t xml:space="preserve"> [mq]</t>
    </r>
  </si>
  <si>
    <r>
      <rPr>
        <b/>
        <sz val="12"/>
        <color rgb="FF000000"/>
        <rFont val="Calibri"/>
        <family val="2"/>
        <charset val="1"/>
      </rPr>
      <t>Volumetria complessiva degli immobili</t>
    </r>
    <r>
      <rPr>
        <sz val="12"/>
        <color rgb="FF000000"/>
        <rFont val="Calibri"/>
        <family val="2"/>
        <charset val="1"/>
      </rPr>
      <t xml:space="preserve"> [mc]</t>
    </r>
  </si>
  <si>
    <r>
      <rPr>
        <b/>
        <sz val="12"/>
        <color rgb="FF000000"/>
        <rFont val="Calibri"/>
        <family val="2"/>
        <charset val="1"/>
      </rPr>
      <t>Superficie complessiva delle coperture</t>
    </r>
    <r>
      <rPr>
        <sz val="12"/>
        <color rgb="FF000000"/>
        <rFont val="Calibri"/>
        <family val="2"/>
        <charset val="1"/>
      </rPr>
      <t xml:space="preserve"> [mq]</t>
    </r>
  </si>
  <si>
    <r>
      <rPr>
        <b/>
        <sz val="12"/>
        <color rgb="FF000000"/>
        <rFont val="Calibri"/>
        <family val="2"/>
        <charset val="1"/>
      </rPr>
      <t>Superficie utile delle coperture</t>
    </r>
    <r>
      <rPr>
        <sz val="12"/>
        <color rgb="FF000000"/>
        <rFont val="Calibri"/>
        <family val="2"/>
        <charset val="1"/>
      </rPr>
      <t xml:space="preserve"> [mq] (escluse le aree occupate da impianti o sovrastrutture come lucernari, etc.)</t>
    </r>
  </si>
  <si>
    <r>
      <rPr>
        <b/>
        <sz val="12"/>
        <color rgb="FF000000"/>
        <rFont val="Calibri"/>
        <family val="2"/>
        <charset val="1"/>
      </rPr>
      <t xml:space="preserve">Superficie delle pareti/involucri </t>
    </r>
    <r>
      <rPr>
        <sz val="12"/>
        <color rgb="FF000000"/>
        <rFont val="Calibri"/>
        <family val="2"/>
        <charset val="1"/>
      </rPr>
      <t>dell'immobile/degli immobili [mq]</t>
    </r>
  </si>
  <si>
    <r>
      <rPr>
        <b/>
        <sz val="12"/>
        <color rgb="FF000000"/>
        <rFont val="Calibri"/>
        <family val="2"/>
        <charset val="1"/>
      </rPr>
      <t>Superfici destinate a parcheggio a raso</t>
    </r>
    <r>
      <rPr>
        <sz val="12"/>
        <color rgb="FF000000"/>
        <rFont val="Calibri"/>
        <family val="2"/>
        <charset val="1"/>
      </rPr>
      <t>, sia private sia a uso pubblico [mq]</t>
    </r>
  </si>
  <si>
    <r>
      <rPr>
        <b/>
        <sz val="12"/>
        <color rgb="FF000000"/>
        <rFont val="Calibri"/>
        <family val="2"/>
      </rPr>
      <t>Superfici pavimentate</t>
    </r>
    <r>
      <rPr>
        <sz val="12"/>
        <color rgb="FF000000"/>
        <rFont val="Calibri"/>
        <family val="2"/>
      </rPr>
      <t xml:space="preserve"> come marciapiedi, piazzali, piste, camminamenti ecc. (ESCLUSI i parcheggi a raso) [mq]</t>
    </r>
  </si>
  <si>
    <r>
      <t>Superfici destinate a verde</t>
    </r>
    <r>
      <rPr>
        <sz val="12"/>
        <color rgb="FF000000"/>
        <rFont val="Calibri"/>
        <family val="2"/>
      </rPr>
      <t xml:space="preserve"> [mq]
ovvero tutte le superfici vegetate al livello del suolo (ESCLUSI i tetti verdi di edifici fuori terra ma INCLUSE le eventuali coperture vegetate di locali interrati con superficie a verde al livello del suolo)</t>
    </r>
  </si>
  <si>
    <r>
      <rPr>
        <b/>
        <sz val="12"/>
        <color rgb="FF000000"/>
        <rFont val="Calibri"/>
        <family val="2"/>
        <charset val="1"/>
      </rPr>
      <t>Percentuale dei suoli permeabili</t>
    </r>
    <r>
      <rPr>
        <sz val="12"/>
        <color rgb="FF000000"/>
        <rFont val="Calibri"/>
        <family val="2"/>
        <charset val="1"/>
      </rPr>
      <t xml:space="preserve"> [%]
ovvero non interessati da volumi interrati</t>
    </r>
  </si>
  <si>
    <r>
      <rPr>
        <b/>
        <sz val="12"/>
        <color rgb="FF000000"/>
        <rFont val="Calibri"/>
        <family val="2"/>
        <charset val="1"/>
      </rPr>
      <t>Estensione delle recinzioni perimetrali</t>
    </r>
    <r>
      <rPr>
        <sz val="12"/>
        <color rgb="FF000000"/>
        <rFont val="Calibri"/>
        <family val="2"/>
        <charset val="1"/>
      </rPr>
      <t xml:space="preserve"> [ml]</t>
    </r>
  </si>
  <si>
    <t>DEFINIRE LE PRESTAZIONI DA PERSEGUIRE A LIVELLO LOCALE</t>
  </si>
  <si>
    <t>il proponente identifica 3 priorità di prestazioni, che intende perseguire (scegliendole dall'elenco delle 9 disponibili, da art. 31, NTA, PdR), sulla base del quadro conoscitivo dei diversi ambiti, ovvero sulla base di criticità (mappe di analisi di vulnerabilità climatica, deficit di sostenibilità - SDG) e di opportunità locali (potenzialità di produzione FER, forestazione, ecc.).</t>
  </si>
  <si>
    <t>PRESTAZIONE ATTESA - Priorità 1</t>
  </si>
  <si>
    <t>PRESTAZIONE ATTESA - Priorità 2</t>
  </si>
  <si>
    <t>RID. VULN. CLIMATICO-AMBIENTALE / rifacimento coperture</t>
  </si>
  <si>
    <t>PRESTAZIONE ATTESA - Priorità 3</t>
  </si>
  <si>
    <t xml:space="preserve">INDICARE LE MISURE PREVISTE DALL’INTERVENTO IN RISPOSTA ALLE 3 PRESTAZIONI ATTESE </t>
  </si>
  <si>
    <t>il proponente indica le misure progettuali da attuare nell'intervento previsto, sulla base di un elenco ampio di interventi possibili (v. Appendice Documento tecnico). Le misure riguardano gli edifici e gli spazi aperti.</t>
  </si>
  <si>
    <t>Istruzioni:</t>
  </si>
  <si>
    <t>Sotto, gli ambiti spaziali di applicazione delle misure</t>
  </si>
  <si>
    <t>Sotto, le misure in elenco, ovvero le soluzioni tecniche di trasformazione fisica possibili / suggerite</t>
  </si>
  <si>
    <t>Sotto, le misure che si vogliono adottare nell'intervento per il raggiungimento della performance</t>
  </si>
  <si>
    <t>AMBITO SPAZIALE</t>
  </si>
  <si>
    <t>MISURA IN ELENCO</t>
  </si>
  <si>
    <t>MISURA ADOTTATA
[0-1]</t>
  </si>
  <si>
    <t>SUPERFICI INTERESSATE DALLE MISURE 
[mq]</t>
  </si>
  <si>
    <t>PERCENTUALE DI SUPERFICIE INTERESSATA DALLE MISURE SUL TOTALE</t>
  </si>
  <si>
    <t>EDIFICI/O</t>
  </si>
  <si>
    <t>PRESTAZIONI attese per gli EDIFICI/O</t>
  </si>
  <si>
    <t>FORMA / SEDIME A TERRA</t>
  </si>
  <si>
    <t>Descrizione del perché</t>
  </si>
  <si>
    <t>Descrizione regola</t>
  </si>
  <si>
    <t>VALIDAZIONE PERFORMANCE FORMA / SEDIME A TERRA</t>
  </si>
  <si>
    <t>MI PARE UN TEMA UN PO' "SCIVOLOSO" E INTRAVVEDO RISCHIO DI DERIVA "FUNZIONALISTA" (Alice)</t>
  </si>
  <si>
    <t>% tipologie misure adottate in copertura</t>
  </si>
  <si>
    <t>ENERGIA / riduzione dei consumi energetici ed efficientamento</t>
  </si>
  <si>
    <t>ENERGIA / produzione di energia da fonti rinnovabili</t>
  </si>
  <si>
    <t>ENERGIA / condivisione dell'energia</t>
  </si>
  <si>
    <t>CLIMA / mitigazione delle temperature locali</t>
  </si>
  <si>
    <t>CLIMA / incremento del drenaggio urbano sostenibile</t>
  </si>
  <si>
    <t>MOBILITA' / potenziamento della mobilità sostenibile</t>
  </si>
  <si>
    <t>ogni misura genera:</t>
  </si>
  <si>
    <t>X</t>
  </si>
  <si>
    <t>fattore di pesatura della superficie interessata (2x ogni 500 mq)</t>
  </si>
  <si>
    <t>punteggi ottenuti su superfici:</t>
  </si>
  <si>
    <t>punteggi ottenuti da dotazioni:</t>
  </si>
  <si>
    <t>punteggi totali performance pareti/involucro:</t>
  </si>
  <si>
    <t>punteggi generati da ogni misura:</t>
  </si>
  <si>
    <t>punteggi aggregati per ambito</t>
  </si>
  <si>
    <t xml:space="preserve">ENERGIA </t>
  </si>
  <si>
    <t>CLIMA</t>
  </si>
  <si>
    <t>AMBIENTE</t>
  </si>
  <si>
    <t>MOBILITA'</t>
  </si>
  <si>
    <t>TETTI E COPERTURE</t>
  </si>
  <si>
    <t>Le coperture degli immobili costituiscono oggi una risorsa importante ai fini dello sviluppo sostenibile e dell'azione climatica. E' una risorsa che non può essere sprecata. Per sfruttarla al meglio è doverso ottimizzarne le performance energetiche, climatiche e ambientali.  I tetti verdi devono essere progettati e realizzati secondo le indicazioni della normativa tecnica vigente ed in particolare della norma UNI 11235 "Istruzioni per la progettazione, l'esecuzione, il controllo e la manutenzione di coperture a verde".</t>
  </si>
  <si>
    <t>VALIDAZIONE PRESTAZIONI - TETTI</t>
  </si>
  <si>
    <t xml:space="preserve">% di superficie di copertura sul totale interessata da misure di sostenibilità </t>
  </si>
  <si>
    <t>RID. VULN. IDRAULICA / disconnessione acque piovanae da rete fognaria</t>
  </si>
  <si>
    <t>GOVERNANCE / supporto alla gestione collaborativa di spazi e servizi</t>
  </si>
  <si>
    <t>Regole</t>
  </si>
  <si>
    <t>Soluzioni areali che interessano le superfici di copertura</t>
  </si>
  <si>
    <t>Tetto verde architettonicamente integrato estensivo (v. Masterplan del verde 6.1.7; norma UNI 11235)</t>
  </si>
  <si>
    <t>Tetto verde estensivo</t>
  </si>
  <si>
    <r>
      <t>1</t>
    </r>
    <r>
      <rPr>
        <sz val="11"/>
        <color theme="0" tint="-0.499984740745262"/>
        <rFont val="Calibri"/>
        <family val="2"/>
        <charset val="1"/>
      </rPr>
      <t xml:space="preserve"> </t>
    </r>
    <r>
      <rPr>
        <sz val="12"/>
        <color theme="0" tint="-0.499984740745262"/>
        <rFont val="Calibri"/>
        <family val="2"/>
        <charset val="1"/>
      </rPr>
      <t>se &lt; 50%</t>
    </r>
  </si>
  <si>
    <r>
      <t>2</t>
    </r>
    <r>
      <rPr>
        <sz val="11"/>
        <color theme="0" tint="-0.499984740745262"/>
        <rFont val="Calibri"/>
        <family val="2"/>
        <charset val="1"/>
      </rPr>
      <t xml:space="preserve"> </t>
    </r>
    <r>
      <rPr>
        <sz val="12"/>
        <color theme="0" tint="-0.499984740745262"/>
        <rFont val="Calibri"/>
        <family val="2"/>
        <charset val="1"/>
      </rPr>
      <t>tra 50 e 70%</t>
    </r>
  </si>
  <si>
    <r>
      <t>3</t>
    </r>
    <r>
      <rPr>
        <sz val="12"/>
        <color theme="0" tint="-0.499984740745262"/>
        <rFont val="Calibri"/>
        <family val="2"/>
        <charset val="1"/>
      </rPr>
      <t xml:space="preserve"> se &gt; 70%</t>
    </r>
  </si>
  <si>
    <t>Tetto verde architettonicamente integrato intensivo  (v. Masterplan del verde 6.1.7; norma UNI 11235)</t>
  </si>
  <si>
    <t>Tetto verde intensivo</t>
  </si>
  <si>
    <r>
      <t xml:space="preserve">1 </t>
    </r>
    <r>
      <rPr>
        <sz val="12"/>
        <color theme="0" tint="-0.499984740745262"/>
        <rFont val="Calibri"/>
        <family val="2"/>
        <charset val="1"/>
      </rPr>
      <t>se &lt; 30%</t>
    </r>
  </si>
  <si>
    <r>
      <t xml:space="preserve">2 </t>
    </r>
    <r>
      <rPr>
        <sz val="12"/>
        <color theme="0" tint="-0.499984740745262"/>
        <rFont val="Calibri"/>
        <family val="2"/>
        <charset val="1"/>
      </rPr>
      <t>tra 30 e 50%</t>
    </r>
  </si>
  <si>
    <r>
      <t>3</t>
    </r>
    <r>
      <rPr>
        <sz val="12"/>
        <color theme="0" tint="-0.499984740745262"/>
        <rFont val="Calibri"/>
        <family val="2"/>
        <charset val="1"/>
      </rPr>
      <t xml:space="preserve"> se &gt; 50%</t>
    </r>
  </si>
  <si>
    <t>Tetto verde architettonicamente integrato con fotovoltaico</t>
  </si>
  <si>
    <t>Tetto verde fotovoltaico</t>
  </si>
  <si>
    <t>Orto alto</t>
  </si>
  <si>
    <r>
      <t>1</t>
    </r>
    <r>
      <rPr>
        <sz val="11"/>
        <color theme="0" tint="-0.499984740745262"/>
        <rFont val="Calibri"/>
        <family val="2"/>
        <charset val="1"/>
      </rPr>
      <t xml:space="preserve"> </t>
    </r>
    <r>
      <rPr>
        <sz val="12"/>
        <color theme="0" tint="-0.499984740745262"/>
        <rFont val="Calibri"/>
        <family val="2"/>
        <charset val="1"/>
      </rPr>
      <t>se &lt; 5%</t>
    </r>
  </si>
  <si>
    <r>
      <t>2</t>
    </r>
    <r>
      <rPr>
        <sz val="11"/>
        <color theme="0" tint="-0.499984740745262"/>
        <rFont val="Calibri"/>
        <family val="2"/>
        <charset val="1"/>
      </rPr>
      <t xml:space="preserve"> </t>
    </r>
    <r>
      <rPr>
        <sz val="12"/>
        <color theme="0" tint="-0.499984740745262"/>
        <rFont val="Calibri"/>
        <family val="2"/>
        <charset val="1"/>
      </rPr>
      <t>tra 5 e 20%</t>
    </r>
  </si>
  <si>
    <r>
      <t>3</t>
    </r>
    <r>
      <rPr>
        <sz val="12"/>
        <color theme="0" tint="-0.499984740745262"/>
        <rFont val="Calibri"/>
        <family val="2"/>
        <charset val="1"/>
      </rPr>
      <t xml:space="preserve"> se &gt; 20%</t>
    </r>
  </si>
  <si>
    <t xml:space="preserve">Tetto fotovoltaico </t>
  </si>
  <si>
    <t>Tetto fotovoltaico</t>
  </si>
  <si>
    <t>Tetto parcheggio auto ombreggiato con corrispondenti depavimentazioni a terra</t>
  </si>
  <si>
    <t>Tetto parcheggio auto ombreggiato</t>
  </si>
  <si>
    <t>Tetti 'bianchi' (o cool) con alto indice di albedo</t>
  </si>
  <si>
    <t xml:space="preserve">Tetti 'bianchi' (o cool) </t>
  </si>
  <si>
    <r>
      <t>1</t>
    </r>
    <r>
      <rPr>
        <sz val="11"/>
        <color theme="0" tint="-0.499984740745262"/>
        <rFont val="Calibri"/>
        <family val="2"/>
        <charset val="1"/>
      </rPr>
      <t xml:space="preserve"> </t>
    </r>
    <r>
      <rPr>
        <sz val="12"/>
        <color theme="0" tint="-0.499984740745262"/>
        <rFont val="Calibri"/>
        <family val="2"/>
        <charset val="1"/>
      </rPr>
      <t>se &lt; 70%</t>
    </r>
  </si>
  <si>
    <r>
      <t>2</t>
    </r>
    <r>
      <rPr>
        <sz val="11"/>
        <color theme="0" tint="-0.499984740745262"/>
        <rFont val="Calibri"/>
        <family val="2"/>
        <charset val="1"/>
      </rPr>
      <t xml:space="preserve"> se &gt; = </t>
    </r>
    <r>
      <rPr>
        <sz val="12"/>
        <color theme="0" tint="-0.499984740745262"/>
        <rFont val="Calibri"/>
        <family val="2"/>
        <charset val="1"/>
      </rPr>
      <t>70%</t>
    </r>
  </si>
  <si>
    <t>Dotazioni aggiuntive per incrementare le performance delle coperture (se presente, indicare 1; se assente 0)</t>
  </si>
  <si>
    <t>Tetto verde fruibile</t>
  </si>
  <si>
    <t>Sistema di raccolta delle acque meteoriche in copertura</t>
  </si>
  <si>
    <t>Raccolta acque meteoriche</t>
  </si>
  <si>
    <t>Tetto fotovoltaico in condivisione (comunità dell'energia)</t>
  </si>
  <si>
    <t>Tetto fotovoltaico in condivisione</t>
  </si>
  <si>
    <t>Sistema di monitoraggio ambientale (acqua, aria, tempe, umidità) aperto e in rete</t>
  </si>
  <si>
    <t>Sistema di monit. amb.</t>
  </si>
  <si>
    <t>NBS per favorire la biodiversità - hotel api e/o insetti</t>
  </si>
  <si>
    <t>NBS biodiversità - hotel api e/o insetti</t>
  </si>
  <si>
    <t>Altro (specificare): ……………………………...</t>
  </si>
  <si>
    <t>punteggi totali performance tetti:</t>
  </si>
  <si>
    <t>superfici interessate dagli interventi</t>
  </si>
  <si>
    <t>premio per interventi su grandi superfici</t>
  </si>
  <si>
    <t>RID. VULN. IDRAULICA</t>
  </si>
  <si>
    <t>RID. VULN. CLIMATICO-AMBIENTALE</t>
  </si>
  <si>
    <t>RID. FABBISOGNO ENERGETICO</t>
  </si>
  <si>
    <t>PARETI/INVOLUCRO</t>
  </si>
  <si>
    <t xml:space="preserve">Pareti e involucro verticale degli edifici contribuiscono alle performance energetiche, climatiche e ambientali; inoltre migliorano il benessere delle persone (comfort termico e visivo) che entrano in contatto con gli edifici </t>
  </si>
  <si>
    <t>VALIDAZIONE PRESTAZIONI - PARETI / INVOLUCRO</t>
  </si>
  <si>
    <t xml:space="preserve">% di superficie di pareti sul totale interessata da misure di sostenibilità </t>
  </si>
  <si>
    <t>Regole per l'assegnazione dei punti prestazione</t>
  </si>
  <si>
    <t>è corretto che NZEB contribuisca anche alle coperture?</t>
  </si>
  <si>
    <t>Soluzioni areali che interessano le superfici di involucro verticale dell'edificio</t>
  </si>
  <si>
    <t>Isolamento termico per il raggiungimento NZEB di legge (vedi specifiche)</t>
  </si>
  <si>
    <t>Isolamento termico per NZEB di legge</t>
  </si>
  <si>
    <r>
      <t xml:space="preserve">1 </t>
    </r>
    <r>
      <rPr>
        <sz val="12"/>
        <color theme="0" tint="-0.499984740745262"/>
        <rFont val="Calibri"/>
        <family val="2"/>
        <charset val="1"/>
      </rPr>
      <t>se &lt; 20%</t>
    </r>
  </si>
  <si>
    <r>
      <t xml:space="preserve">2 </t>
    </r>
    <r>
      <rPr>
        <sz val="12"/>
        <color theme="0" tint="-0.499984740745262"/>
        <rFont val="Calibri"/>
        <family val="2"/>
        <charset val="1"/>
      </rPr>
      <t>tra 20 e 40%</t>
    </r>
  </si>
  <si>
    <r>
      <t>3</t>
    </r>
    <r>
      <rPr>
        <sz val="12"/>
        <color theme="0" tint="-0.499984740745262"/>
        <rFont val="Calibri"/>
        <family val="2"/>
        <charset val="1"/>
      </rPr>
      <t xml:space="preserve"> se &gt; 40%</t>
    </r>
  </si>
  <si>
    <t>Facciata fotovoltaica architettonicamente integrata nell'edificio</t>
  </si>
  <si>
    <t>Facciata fotovoltaica integrata</t>
  </si>
  <si>
    <t>Parete verde architettonicamente integrata nell'edificio (sistema reticolare con piante rampicanti)</t>
  </si>
  <si>
    <t xml:space="preserve">Parete verde </t>
  </si>
  <si>
    <t>perchè parete verde e living wall contribuiscono a aumento IPF?</t>
  </si>
  <si>
    <t>Living wall (sistemi modulari con recipenti e terriccio per inserimento piante) o facciata produttiva con orto verticale</t>
  </si>
  <si>
    <t>Living wall o facciata produttiva</t>
  </si>
  <si>
    <t>aumentare impatto della parete living wall rispetto a parete verde?</t>
  </si>
  <si>
    <t>Dotazioni aggiuntive per incrementare le performance delle pareti/involucro dell'edificio (se presente, indicare 1; se assente 0)</t>
  </si>
  <si>
    <t>Sistema di irrigazione sostenibile della parete verde</t>
  </si>
  <si>
    <t>Irrigazione sostenibile parete verde</t>
  </si>
  <si>
    <t>Sistema di depurazione delle acque in facciata</t>
  </si>
  <si>
    <t>Depurazione delle acque in facciata</t>
  </si>
  <si>
    <t>Parete fotovoltaica in condivisione (comunità dell'energia)</t>
  </si>
  <si>
    <t>Parete fotovoltaica in condivisione</t>
  </si>
  <si>
    <t>punteggi aggregati per PRESTAZIONE</t>
  </si>
  <si>
    <t>SPAZI APERTI</t>
  </si>
  <si>
    <t>Performance attese per SPAZI APERTI</t>
  </si>
  <si>
    <t>PARCHEGGI A RASO</t>
  </si>
  <si>
    <t xml:space="preserve">I parcheggi a raso asfaltati rappresentano una forte criticità di rischio climatico, sia in termini di surriscaldamento urbano, sia in termini di dinamiche di deflusso delle acque a terra in caso di eventi meteorici intensi; azioni finalizzate alla depavimentazione e al miglioramento del drenaggio urbano sostenibile sono urgenti;inoltre, gli interventi apportano co-benefici alle persone e alla biodiversità. Infine, intervenire sui parcheggi è occasione di inteventi di mobilità sostenibile. </t>
  </si>
  <si>
    <t>VALIDAZIONE PRESTAZIONI - PARCHEGGI A RASO</t>
  </si>
  <si>
    <t xml:space="preserve">% di superficie di parcheggi a raso sul totale interessata da misure di sostenibilità </t>
  </si>
  <si>
    <t>Soluzioni areali che interessano le superfici di parcheggi a raso</t>
  </si>
  <si>
    <t>Parcheggi con pavimentazione permeabile (autobloccanti rinverdibili, grigliato erboso)</t>
  </si>
  <si>
    <t>pavimentazione permeabile</t>
  </si>
  <si>
    <r>
      <t xml:space="preserve">1 </t>
    </r>
    <r>
      <rPr>
        <sz val="12"/>
        <color theme="0" tint="-0.499984740745262"/>
        <rFont val="Calibri"/>
        <family val="2"/>
        <charset val="1"/>
      </rPr>
      <t>se &lt; 50%</t>
    </r>
  </si>
  <si>
    <r>
      <t xml:space="preserve">2 </t>
    </r>
    <r>
      <rPr>
        <sz val="12"/>
        <color theme="0" tint="-0.499984740745262"/>
        <rFont val="Calibri"/>
        <family val="2"/>
        <charset val="1"/>
      </rPr>
      <t>tra 50 e 70%</t>
    </r>
  </si>
  <si>
    <t>Parcheggi con pavimentazione drenante con blocchetti in cemento o simili</t>
  </si>
  <si>
    <t>pavimentazione drenante</t>
  </si>
  <si>
    <t>Bio-fossato, trincea filtrante o raingarden per il convogliamento delle acque</t>
  </si>
  <si>
    <t>bio-fossato</t>
  </si>
  <si>
    <r>
      <t xml:space="preserve">1 </t>
    </r>
    <r>
      <rPr>
        <sz val="12"/>
        <color theme="0" tint="-0.499984740745262"/>
        <rFont val="Calibri"/>
        <family val="2"/>
        <charset val="1"/>
      </rPr>
      <t>se &lt; 5%</t>
    </r>
  </si>
  <si>
    <r>
      <t xml:space="preserve">2 </t>
    </r>
    <r>
      <rPr>
        <sz val="12"/>
        <color theme="0" tint="-0.499984740745262"/>
        <rFont val="Calibri"/>
        <family val="2"/>
        <charset val="1"/>
      </rPr>
      <t>tra 5 e 15%</t>
    </r>
  </si>
  <si>
    <r>
      <t>3</t>
    </r>
    <r>
      <rPr>
        <sz val="12"/>
        <color theme="0" tint="-0.499984740745262"/>
        <rFont val="Calibri"/>
        <family val="2"/>
        <charset val="1"/>
      </rPr>
      <t xml:space="preserve"> se &gt; 15%</t>
    </r>
  </si>
  <si>
    <t>Ombreggiamento con alberi (proiezione a terra della chioma secondo classi di grandezza definite da Regolamento del Verde, art. 24 e allegato 2)</t>
  </si>
  <si>
    <t>ombreggiamento con alberi</t>
  </si>
  <si>
    <t>Ombreggiamento con pensiline fotovoltaiche</t>
  </si>
  <si>
    <t>ombreggiamento con pensiline PV</t>
  </si>
  <si>
    <r>
      <t>2</t>
    </r>
    <r>
      <rPr>
        <sz val="11"/>
        <color theme="0" tint="-0.499984740745262"/>
        <rFont val="Calibri"/>
        <family val="2"/>
        <charset val="1"/>
      </rPr>
      <t xml:space="preserve"> </t>
    </r>
    <r>
      <rPr>
        <sz val="12"/>
        <color theme="0" tint="-0.499984740745262"/>
        <rFont val="Calibri"/>
        <family val="2"/>
        <charset val="1"/>
      </rPr>
      <t>tra 5 e 15%</t>
    </r>
  </si>
  <si>
    <t>Parcheggio bianco o cool con alto indice di albedo</t>
  </si>
  <si>
    <t xml:space="preserve">parcheggio bianco o cool </t>
  </si>
  <si>
    <t>Dotazioni aggiuntive per incrementare le performance dei parcheggi a raso (se presente, indicare 1; se assente 0)</t>
  </si>
  <si>
    <t>Box alberati filtranti</t>
  </si>
  <si>
    <t>box alberati filtranti</t>
  </si>
  <si>
    <t xml:space="preserve">Interventi per mobilità sostenibile: Stalli bici </t>
  </si>
  <si>
    <t>Stalli bici</t>
  </si>
  <si>
    <t>Interventi per mobilità sostenibile: Velostazione</t>
  </si>
  <si>
    <t xml:space="preserve">Velostazione </t>
  </si>
  <si>
    <t>Velostazione in condivisione</t>
  </si>
  <si>
    <t>Interventi per mobilità sostenibile: Colonnine di ricarica auto elettriche, bici e monopattini elettricI</t>
  </si>
  <si>
    <t>Colonnine di ricarica elettrica</t>
  </si>
  <si>
    <t>Pensiline fotovoltaiche in condivisione (comunità dell'energia)</t>
  </si>
  <si>
    <t>Pensiline PV in condivisione</t>
  </si>
  <si>
    <t>Colonnine pubbliche o condivise tra più attori</t>
  </si>
  <si>
    <t>Colonnine pubbliche o condivise</t>
  </si>
  <si>
    <t>Uso polifunzionale dello spazio del parcheggio (ad es. campo sportivo o mercato nel weekend)</t>
  </si>
  <si>
    <t>punteggi totali performance parcheggi</t>
  </si>
  <si>
    <t>PAVIMENTAZIONI</t>
  </si>
  <si>
    <t>Le pavimentazioni, asfaltate o comunque impermeabili, rappresentano una forte criticità di rischio climatico, sia in termini di surriscaldamento urbano, sia in termini di dinamiche di deflusso delle acque a terra in caso di eventi meteorici intensi; azioni finalizzate alla depavimentazione e al miglioramento del drenaggio urbano sostenibile sono urgenti;inoltre, gli interventi apportano co-benefici alle persone e alla biodiversità.</t>
  </si>
  <si>
    <t>VALIDAZIONE PRESTAZIONI - PAVIMENTAZIONI</t>
  </si>
  <si>
    <t xml:space="preserve">% di superficie di pavimentazioni sul totale interessata da misure di sostenibilità </t>
  </si>
  <si>
    <t>Soluzioni areali che interessano le superfici delle pavimentazioni</t>
  </si>
  <si>
    <t xml:space="preserve">Superfici permeabili in terra pavimentata  </t>
  </si>
  <si>
    <t xml:space="preserve">superfici permeabili in terra pavimentata </t>
  </si>
  <si>
    <r>
      <t>1</t>
    </r>
    <r>
      <rPr>
        <sz val="11"/>
        <color theme="0" tint="-0.499984740745262"/>
        <rFont val="Calibri"/>
        <family val="2"/>
        <charset val="1"/>
      </rPr>
      <t xml:space="preserve"> </t>
    </r>
    <r>
      <rPr>
        <sz val="12"/>
        <color theme="0" tint="-0.499984740745262"/>
        <rFont val="Calibri"/>
        <family val="2"/>
        <charset val="1"/>
      </rPr>
      <t>se &lt; 25%</t>
    </r>
  </si>
  <si>
    <r>
      <t>2</t>
    </r>
    <r>
      <rPr>
        <sz val="11"/>
        <color theme="0" tint="-0.499984740745262"/>
        <rFont val="Calibri"/>
        <family val="2"/>
        <charset val="1"/>
      </rPr>
      <t xml:space="preserve"> </t>
    </r>
    <r>
      <rPr>
        <sz val="12"/>
        <color theme="0" tint="-0.499984740745262"/>
        <rFont val="Calibri"/>
        <family val="2"/>
        <charset val="1"/>
      </rPr>
      <t>tra 25 e 50%</t>
    </r>
  </si>
  <si>
    <r>
      <rPr>
        <b/>
        <sz val="12"/>
        <color rgb="FF808080"/>
        <rFont val="Calibri"/>
        <family val="2"/>
      </rPr>
      <t>1</t>
    </r>
    <r>
      <rPr>
        <sz val="11"/>
        <color rgb="FF808080"/>
        <rFont val="Calibri"/>
        <family val="2"/>
      </rPr>
      <t xml:space="preserve"> </t>
    </r>
    <r>
      <rPr>
        <sz val="12"/>
        <color rgb="FF808080"/>
        <rFont val="Calibri"/>
        <family val="2"/>
      </rPr>
      <t>se &lt; 30%</t>
    </r>
  </si>
  <si>
    <r>
      <rPr>
        <b/>
        <sz val="12"/>
        <color rgb="FF808080"/>
        <rFont val="Calibri"/>
        <family val="2"/>
      </rPr>
      <t>2</t>
    </r>
    <r>
      <rPr>
        <sz val="11"/>
        <color rgb="FF808080"/>
        <rFont val="Calibri"/>
        <family val="2"/>
      </rPr>
      <t xml:space="preserve"> </t>
    </r>
    <r>
      <rPr>
        <sz val="12"/>
        <color rgb="FF808080"/>
        <rFont val="Calibri"/>
        <family val="2"/>
      </rPr>
      <t>tra 30 e 70%</t>
    </r>
  </si>
  <si>
    <r>
      <rPr>
        <b/>
        <sz val="12"/>
        <color rgb="FF808080"/>
        <rFont val="Calibri"/>
        <family val="2"/>
      </rPr>
      <t>3</t>
    </r>
    <r>
      <rPr>
        <sz val="12"/>
        <color rgb="FF808080"/>
        <rFont val="Calibri"/>
        <family val="2"/>
      </rPr>
      <t xml:space="preserve"> se &gt; 70%</t>
    </r>
  </si>
  <si>
    <t>2 se &gt; = 70%</t>
  </si>
  <si>
    <t>Dotazioni aggiuntive per incrementare le performance delle pavimentazioni (se presente, indicare 1; se assente 0)</t>
  </si>
  <si>
    <t>Illuminazione delle aree esterne 100% a LED</t>
  </si>
  <si>
    <t>Illuminazione esterna 100% a LED</t>
  </si>
  <si>
    <t>Pensiline fotovoltaiche in condivisione</t>
  </si>
  <si>
    <t>punteggi totali performance pavimentazioni</t>
  </si>
  <si>
    <t>AREE VERDI E AREE PERMEABILI AL SUOLO</t>
  </si>
  <si>
    <t>L'impatto delle aree verdi in termini di transizione verso la sostenibilità ha risvolti sia in termini di adattamento e di mitigazione dei cambiamenti climatici. Tra gli impatti più rilevanti: miglioramento della qualità dell'aria (rimozione delle sostanze inquinanti, cattura CO2); supporto e incremento della biodiversità, mitigazione delle temperature, riqualificazione di aree per la socialità e lo svago.</t>
  </si>
  <si>
    <t>VALIDAZIONE PRESTAZIONI - AREE VERDI</t>
  </si>
  <si>
    <t>Superfici permeabili [mq]</t>
  </si>
  <si>
    <t xml:space="preserve">% di superficie di aree verdi sul totale interessata da misure di sostenibilità </t>
  </si>
  <si>
    <t>Soluzioni areali che interessano le superfici</t>
  </si>
  <si>
    <r>
      <t xml:space="preserve">1 </t>
    </r>
    <r>
      <rPr>
        <sz val="12"/>
        <color theme="0" tint="-0.499984740745262"/>
        <rFont val="Calibri"/>
        <family val="2"/>
        <charset val="1"/>
      </rPr>
      <t>se &lt; 10%</t>
    </r>
  </si>
  <si>
    <r>
      <t xml:space="preserve">2 </t>
    </r>
    <r>
      <rPr>
        <sz val="12"/>
        <color theme="0" tint="-0.499984740745262"/>
        <rFont val="Calibri"/>
        <family val="2"/>
        <charset val="1"/>
      </rPr>
      <t>tra 10 e 20%</t>
    </r>
  </si>
  <si>
    <t>Messa a dimora di nuovi alberi alto fusto</t>
  </si>
  <si>
    <r>
      <rPr>
        <b/>
        <sz val="12"/>
        <color rgb="FF808080"/>
        <rFont val="Calibri"/>
        <family val="2"/>
      </rPr>
      <t xml:space="preserve">2 </t>
    </r>
    <r>
      <rPr>
        <sz val="12"/>
        <color rgb="FF808080"/>
        <rFont val="Calibri"/>
        <family val="2"/>
      </rPr>
      <t>tra 10 e 30%</t>
    </r>
  </si>
  <si>
    <r>
      <rPr>
        <b/>
        <sz val="12"/>
        <color rgb="FF808080"/>
        <rFont val="Calibri"/>
        <family val="2"/>
      </rPr>
      <t>3</t>
    </r>
    <r>
      <rPr>
        <sz val="12"/>
        <color rgb="FF808080"/>
        <rFont val="Calibri"/>
        <family val="2"/>
      </rPr>
      <t xml:space="preserve"> se &gt; 30%</t>
    </r>
  </si>
  <si>
    <t>Messa a dimora di nuove specie arbustive</t>
  </si>
  <si>
    <r>
      <t>1</t>
    </r>
    <r>
      <rPr>
        <sz val="11"/>
        <color theme="0" tint="-0.499984740745262"/>
        <rFont val="Calibri"/>
        <family val="2"/>
        <charset val="1"/>
      </rPr>
      <t xml:space="preserve"> </t>
    </r>
    <r>
      <rPr>
        <sz val="12"/>
        <color theme="0" tint="-0.499984740745262"/>
        <rFont val="Calibri"/>
        <family val="2"/>
        <charset val="1"/>
      </rPr>
      <t>se &lt; 10%</t>
    </r>
  </si>
  <si>
    <r>
      <t xml:space="preserve">2 </t>
    </r>
    <r>
      <rPr>
        <sz val="12"/>
        <color rgb="FF808080"/>
        <rFont val="Calibri"/>
        <family val="2"/>
      </rPr>
      <t>tra 10 e 30%</t>
    </r>
  </si>
  <si>
    <t xml:space="preserve">Forestazione </t>
  </si>
  <si>
    <r>
      <rPr>
        <b/>
        <sz val="12"/>
        <color rgb="FF808080"/>
        <rFont val="Calibri"/>
        <family val="2"/>
      </rPr>
      <t>2</t>
    </r>
    <r>
      <rPr>
        <sz val="11"/>
        <color rgb="FF808080"/>
        <rFont val="Calibri"/>
        <family val="2"/>
      </rPr>
      <t xml:space="preserve"> </t>
    </r>
    <r>
      <rPr>
        <sz val="12"/>
        <color rgb="FF808080"/>
        <rFont val="Calibri"/>
        <family val="2"/>
      </rPr>
      <t>sup. tra 2000 e 2500 mq</t>
    </r>
  </si>
  <si>
    <r>
      <rPr>
        <b/>
        <sz val="12"/>
        <color rgb="FF808080"/>
        <rFont val="Calibri"/>
        <family val="2"/>
      </rPr>
      <t>3</t>
    </r>
    <r>
      <rPr>
        <sz val="12"/>
        <color rgb="FF808080"/>
        <rFont val="Calibri"/>
        <family val="2"/>
      </rPr>
      <t xml:space="preserve"> sup. &gt; 2500 mq</t>
    </r>
  </si>
  <si>
    <t xml:space="preserve">Coperture verdi di manufatti interrati dotate di strato drenante </t>
  </si>
  <si>
    <t>Copertura verde di manufatti interrati</t>
  </si>
  <si>
    <r>
      <rPr>
        <b/>
        <sz val="12"/>
        <color rgb="FF808080"/>
        <rFont val="Calibri"/>
        <family val="2"/>
      </rPr>
      <t xml:space="preserve">1 </t>
    </r>
    <r>
      <rPr>
        <sz val="12"/>
        <color rgb="FF808080"/>
        <rFont val="Calibri"/>
        <family val="2"/>
      </rPr>
      <t>se &lt; 50%</t>
    </r>
  </si>
  <si>
    <r>
      <rPr>
        <b/>
        <sz val="12"/>
        <color rgb="FF808080"/>
        <rFont val="Calibri"/>
        <family val="2"/>
      </rPr>
      <t xml:space="preserve">2 </t>
    </r>
    <r>
      <rPr>
        <sz val="12"/>
        <color rgb="FF808080"/>
        <rFont val="Calibri"/>
        <family val="2"/>
      </rPr>
      <t>tra 50 e 70%</t>
    </r>
  </si>
  <si>
    <t>Superfici permeabili NON vegetate e NON pavimentata (terra battuta, calcestre, stabilizzato, etc.)</t>
  </si>
  <si>
    <t>Sup. permeabili NON veg. e NON pav.</t>
  </si>
  <si>
    <r>
      <rPr>
        <b/>
        <sz val="12"/>
        <color rgb="FF808080"/>
        <rFont val="Calibri"/>
        <family val="2"/>
      </rPr>
      <t xml:space="preserve">1 </t>
    </r>
    <r>
      <rPr>
        <sz val="12"/>
        <color rgb="FF808080"/>
        <rFont val="Calibri"/>
        <family val="2"/>
      </rPr>
      <t>se &lt; 20%</t>
    </r>
  </si>
  <si>
    <r>
      <rPr>
        <b/>
        <sz val="12"/>
        <color rgb="FF808080"/>
        <rFont val="Calibri"/>
        <family val="2"/>
      </rPr>
      <t xml:space="preserve">2 </t>
    </r>
    <r>
      <rPr>
        <sz val="12"/>
        <color rgb="FF808080"/>
        <rFont val="Calibri"/>
        <family val="2"/>
      </rPr>
      <t>se &gt; 20%</t>
    </r>
  </si>
  <si>
    <t>Dotazioni aggiuntive per incrementare le performance (se presente, indicare 1; se assente 0)</t>
  </si>
  <si>
    <t>Essenze arboree a riproduzione entomofila, con impollinazione tramite insetti</t>
  </si>
  <si>
    <t>Essenze arboree a riproduzione entomofila</t>
  </si>
  <si>
    <t>Percorsi esterni con pergolato o verde sospeso</t>
  </si>
  <si>
    <t>Percorsi esterni con pergolato</t>
  </si>
  <si>
    <t>RECINZIONI</t>
  </si>
  <si>
    <t>Le recinzioni sono importanti elementi della configurazione spaziale ed estetica delle strade, e se ben progettati possono assolvere altre funzioni oltre quella della protezione dei lotti privati o del contenimento della terra. Azioni di rinverdimento possono apportare benefici in termini di riduzione del rumore, mitigazione del vento e delle temperature e cattura della C02.</t>
  </si>
  <si>
    <t>VALIDAZIONE PRESTAZIONI - RECINZIONI</t>
  </si>
  <si>
    <t xml:space="preserve">% di superficie di recinzioni sul totale interessata da misure di sostenibilità </t>
  </si>
  <si>
    <t>Soluzioni areali che interessano le superfici di recinzione</t>
  </si>
  <si>
    <t>Barriere verdi fonoassorbenti (anti-rumore)</t>
  </si>
  <si>
    <t>Barriere verdi fonoassorbenti</t>
  </si>
  <si>
    <t>Quinte vegetate (siepi o recinzioni miste rete-siepe)</t>
  </si>
  <si>
    <t>Quinte vegetate</t>
  </si>
  <si>
    <t>Rilevati con copertura vegetale o rinverdimento muri di contenimento</t>
  </si>
  <si>
    <t>Rilevati con copertura vegetale</t>
  </si>
  <si>
    <r>
      <t>2</t>
    </r>
    <r>
      <rPr>
        <sz val="11"/>
        <color theme="0" tint="-0.499984740745262"/>
        <rFont val="Calibri"/>
        <family val="2"/>
        <charset val="1"/>
      </rPr>
      <t xml:space="preserve"> </t>
    </r>
    <r>
      <rPr>
        <sz val="12"/>
        <color theme="0" tint="-0.499984740745262"/>
        <rFont val="Calibri"/>
        <family val="2"/>
        <charset val="1"/>
      </rPr>
      <t>tra 10 e 20%</t>
    </r>
  </si>
  <si>
    <t xml:space="preserve">Schermi a struttura mista </t>
  </si>
  <si>
    <t>Dotazioni aggiuntive per incrementare le performance delle recinzioni (se presente, indicare 1; se assente 0)</t>
  </si>
  <si>
    <t>punteggi totali performance recinzioni</t>
  </si>
  <si>
    <t>INTERVENTI SULLA PROPRIETA' PRIVATA</t>
  </si>
  <si>
    <t>Dopo aver inserito gli interventi nel foglio precedente, il PASS restituisce la validazione delle misure proposte in termini di prestazioni macro (P1, P2, P3) e prestazioni specifiche (elenchi numerati a, b, c, d). I punteggi costituiscono elemento di supporto alla valutazione del progetto da parte del Comune, che può suggerire ulteriori raccomandazioni per supportare l'esito atteso.</t>
  </si>
  <si>
    <t>PRESTAZIONI ATTESE DAL PGT PERO 2030</t>
  </si>
  <si>
    <t>prestazioni prioritarie</t>
  </si>
  <si>
    <t>P1
RID. VULN. IDRAULICA</t>
  </si>
  <si>
    <t>P2
RID. VULN. CLIMATICO-AMBIENTALE</t>
  </si>
  <si>
    <t>P3
RID. FABBISOGNO ENERGETICO</t>
  </si>
  <si>
    <t>prestazioni specifiche</t>
  </si>
  <si>
    <t>a) Incremento dell’IPF minimo</t>
  </si>
  <si>
    <t>b) Disconnessione acque piovane da rete fognaria</t>
  </si>
  <si>
    <t>c) Rinaturalizzazione dei corsi d’acqua</t>
  </si>
  <si>
    <t>a) Rifacimento delle coperture</t>
  </si>
  <si>
    <t>b) Rifacimento involucro</t>
  </si>
  <si>
    <t>c) Forestazione e ombreggiamento</t>
  </si>
  <si>
    <t>d) Mobilità sostenibile</t>
  </si>
  <si>
    <t>a) Fotovoltaico o tetto verde</t>
  </si>
  <si>
    <t>b) Bassi consumi energetici</t>
  </si>
  <si>
    <t>punteggi ottenuti dalle misure di progetto:</t>
  </si>
  <si>
    <t>classifica per tipologia di performance:</t>
  </si>
  <si>
    <t>punteggi soglia per tipologia di performance:</t>
  </si>
  <si>
    <t>verifica dei punteggi soglia:</t>
  </si>
  <si>
    <t>Verifica del soddisfacimento delle prestazioni prioritarie attese:</t>
  </si>
  <si>
    <r>
      <rPr>
        <b/>
        <sz val="12"/>
        <color rgb="FF000000"/>
        <rFont val="Calibri"/>
        <family val="2"/>
        <charset val="1"/>
      </rPr>
      <t xml:space="preserve">Raggiungimento prescrizione </t>
    </r>
    <r>
      <rPr>
        <sz val="12"/>
        <color rgb="FF000000"/>
        <rFont val="Calibri"/>
        <family val="2"/>
        <charset val="1"/>
      </rPr>
      <t>Art.31, NTA PDR, c 10 (è verificata almeno una prestazione specifica)</t>
    </r>
  </si>
  <si>
    <r>
      <rPr>
        <b/>
        <sz val="12"/>
        <color rgb="FF000000"/>
        <rFont val="Calibri"/>
        <family val="2"/>
        <charset val="1"/>
      </rPr>
      <t xml:space="preserve">Accesso all'incentivo per PRODUTTIVO </t>
    </r>
    <r>
      <rPr>
        <sz val="12"/>
        <color rgb="FF000000"/>
        <rFont val="Calibri"/>
        <family val="2"/>
        <charset val="1"/>
      </rPr>
      <t>Art.31, NTA PDR, c 13 (sono verificate almeno</t>
    </r>
    <r>
      <rPr>
        <b/>
        <sz val="12"/>
        <color rgb="FF000000"/>
        <rFont val="Calibri"/>
        <family val="2"/>
        <charset val="1"/>
      </rPr>
      <t xml:space="preserve"> tre prestazioni specifiche relative ad almeno due distinte prestazioni macro</t>
    </r>
    <r>
      <rPr>
        <sz val="12"/>
        <color rgb="FF000000"/>
        <rFont val="Calibri"/>
        <family val="2"/>
        <charset val="1"/>
      </rPr>
      <t>)</t>
    </r>
  </si>
  <si>
    <r>
      <rPr>
        <b/>
        <sz val="12"/>
        <color rgb="FF000000"/>
        <rFont val="Calibri"/>
        <family val="2"/>
        <charset val="1"/>
      </rPr>
      <t xml:space="preserve">Accesso all'incentivo per RESIDENZIALE </t>
    </r>
    <r>
      <rPr>
        <sz val="12"/>
        <color rgb="FF000000"/>
        <rFont val="Calibri"/>
        <family val="2"/>
        <charset val="1"/>
      </rPr>
      <t xml:space="preserve">Art.31, NTA PDR, c 13 (sono verificate almeno </t>
    </r>
    <r>
      <rPr>
        <b/>
        <sz val="12"/>
        <color rgb="FF000000"/>
        <rFont val="Calibri"/>
        <family val="2"/>
        <charset val="1"/>
      </rPr>
      <t>tre prestazioni specifiche relative a tre distinte prestazioni macro</t>
    </r>
    <r>
      <rPr>
        <sz val="12"/>
        <color rgb="FF000000"/>
        <rFont val="Calibri"/>
        <family val="2"/>
        <charset val="1"/>
      </rPr>
      <t>)</t>
    </r>
  </si>
  <si>
    <t xml:space="preserve">PRESTAZIONI AGGIUNTIVE DI SOSTENIBILITA' </t>
  </si>
  <si>
    <t>P4 
RIDUZIONE VULNERABILITA' SOCIALE</t>
  </si>
  <si>
    <t>P5
RIDUZIONE RIFIUTI E USO RISORSE</t>
  </si>
  <si>
    <t>Incremento della biodiversità</t>
  </si>
  <si>
    <t>Condivisione delle misure di mobilità a livello locale</t>
  </si>
  <si>
    <t>Condivisione dell'energia a livello locale</t>
  </si>
  <si>
    <t>Incremento della socialità e del senso di comunità locale</t>
  </si>
  <si>
    <t>Miglioramento del benessere della persona</t>
  </si>
  <si>
    <t>Supporto alla governance collaborativa</t>
  </si>
  <si>
    <t>Riduzione dei rifiuti</t>
  </si>
  <si>
    <t>Riduzione dell'uso delle risorse materiali</t>
  </si>
  <si>
    <t>Chiusura dei cicli locali</t>
  </si>
  <si>
    <t>Indice complessivo di diversità delle prestazioni di sostenibilità, mitigazione e adattamento (*), messe in campo dal progetto 
[0-1]</t>
  </si>
  <si>
    <t>(*) questo indice non contribuisce alla determinazione del raggiungimento della prescrizione o all'accesso all'incentivo come da Art.31, NTA PDR</t>
  </si>
  <si>
    <t>Shannon's Index of Diversity</t>
  </si>
  <si>
    <t>P1</t>
  </si>
  <si>
    <t>P2</t>
  </si>
  <si>
    <t>P3</t>
  </si>
  <si>
    <t>P4</t>
  </si>
  <si>
    <t>P5*</t>
  </si>
  <si>
    <t>Totale</t>
  </si>
  <si>
    <t>freq</t>
  </si>
  <si>
    <t>p</t>
  </si>
  <si>
    <t>log p</t>
  </si>
  <si>
    <t>H'</t>
  </si>
  <si>
    <t>Shannon’s index of diversity</t>
  </si>
  <si>
    <t>max H'</t>
  </si>
  <si>
    <t>J'</t>
  </si>
  <si>
    <t>* la prestazione 5 non è considerata in questa versione del modello!</t>
  </si>
  <si>
    <t>In effetti, la parete verde è considerata superficie verde computabile al fine dell'incremento dell'IPF minimo (art 31. comma 10, piano adottato)</t>
  </si>
  <si>
    <t>credo abbia senso</t>
  </si>
  <si>
    <t>secondo me si</t>
  </si>
  <si>
    <r>
      <t>Superfici permeabili a terra</t>
    </r>
    <r>
      <rPr>
        <sz val="12"/>
        <color rgb="FF000000"/>
        <rFont val="Calibri"/>
        <family val="2"/>
      </rPr>
      <t xml:space="preserve"> [mq]
ovvero tutte le superfici permeabili, non pavimentate, vegetate e non vegetate,  e non costruite né fuori terra né in sottosuolo (ESCLUSI ev. parcheggi con pavimentazione permeabile e coperture vegetata di locali interrati). 
N.B. Le superfici vegetate vanno conteggiate sia in questa categoria che nella successiva.
Le eventuali superfici permeabili ma non vegetate (per es.terra battuta, ghiaia, etc.) vanno conteggiate solo in questa categoria. </t>
    </r>
  </si>
  <si>
    <t>Superficie complessiva della copertura/delle coperture dell'immobile/degli immobili [mq]</t>
  </si>
  <si>
    <t>Superficie complessiva delle pareti/involucri dell'immobile/degli immobili [mq]</t>
  </si>
  <si>
    <t>EU: sì, giusto, ho inserito anche sotto tetto riga 66</t>
  </si>
  <si>
    <t>EU: sì, con alice ci siamo detti che qui inseriamo anche il rallentamento del runoff che altrimenti non è considerato. La parete fa poco in tal senso, ma un minimo lo possiamo considerare</t>
  </si>
  <si>
    <t>EU: concordo, aumentiamo? 5 / 5-20 / &gt;20?</t>
  </si>
  <si>
    <t>Superficie complessiva destinata a parcheggi a raso nella proprietà [mq]</t>
  </si>
  <si>
    <t>Interventi per mobilità sostenibile: Velostazione in condivisione con aziende / attori locali / cittadini</t>
  </si>
  <si>
    <t>Uso polifunzionale dei parcheggi</t>
  </si>
  <si>
    <t>Superficie complessiva delle recinzioni o degli elementi di confine dei lotti [mq]</t>
  </si>
  <si>
    <t>Superficie complessiva delle pavimentazioni esterne rispetto all'immobile esclusi i parcheggi [mq]</t>
  </si>
  <si>
    <t>Bio-fossato o raingarden per il convogliamento delle acque</t>
  </si>
  <si>
    <t>Ombreggiamento con alberi (proiezione a terra della chioma)</t>
  </si>
  <si>
    <t>Pavimentazione bianca o 'cool' con alto indice di albedo</t>
  </si>
  <si>
    <t>Pavimentazione bianca o cool</t>
  </si>
  <si>
    <t>Cisterne sotterranee</t>
  </si>
  <si>
    <t>Bacini di infiltrazione o bio-ritenzione</t>
  </si>
  <si>
    <t>Bacini di detenzione o accumulo</t>
  </si>
  <si>
    <t>Messa a dimora di nuove specie arbustive (area interessata da nuove piantumazioni)</t>
  </si>
  <si>
    <t>Forestazione - area interessata da nuove piantumazioni arboree a partire da un min di 2000 mq</t>
  </si>
  <si>
    <t>Orti / frutteti condivisi</t>
  </si>
  <si>
    <t>Rinaturalizzazione argini fiumi e torrenti</t>
  </si>
  <si>
    <t>Messa a dimora di nuovi alberi ad alto fusto (area interessata da nuove piantumazioni)</t>
  </si>
  <si>
    <r>
      <t>1</t>
    </r>
    <r>
      <rPr>
        <sz val="11"/>
        <color rgb="FF808080"/>
        <rFont val="Calibri"/>
        <family val="2"/>
      </rPr>
      <t xml:space="preserve"> </t>
    </r>
    <r>
      <rPr>
        <sz val="12"/>
        <color rgb="FF808080"/>
        <rFont val="Calibri"/>
        <family val="2"/>
      </rPr>
      <t>se &lt; 30%</t>
    </r>
  </si>
  <si>
    <t>Isolamento termico NZEB copertura</t>
  </si>
  <si>
    <t>misure infiltrazione acque meteoriche</t>
  </si>
  <si>
    <t>Misure per l'infiltrazione delle acque meteoriche (per es. pozzi perdenti; conteggiare tutte le superficie impermeabili in copertura e a terra captate dal sistema)</t>
  </si>
  <si>
    <t>Cisterne sotterranee per le acque piovane - indicare l'area di captazione delle acque convogliate (oltre alla pavimentazione esterna, può interessare le superfici delle coperture)</t>
  </si>
  <si>
    <t>Pensiline fotovoltaiche in condivisione (comunità dell'energia) - non ad uso parcheggio</t>
  </si>
  <si>
    <r>
      <t xml:space="preserve">2 </t>
    </r>
    <r>
      <rPr>
        <sz val="12"/>
        <color theme="0" tint="-0.499984740745262"/>
        <rFont val="Calibri"/>
        <family val="2"/>
        <charset val="1"/>
      </rPr>
      <t>tra 5 e 20%</t>
    </r>
  </si>
  <si>
    <t>nuova costruzione e ristrutturazione con demolizione e ricostruzione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</si>
</sst>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 _€_-;_-@_-"/>
    <numFmt numFmtId="165" formatCode="0.00000"/>
  </numFmts>
  <fonts count="59" x14ac:knownFonts="1">
    <font>
      <sz val="12"/>
      <color rgb="FF000000"/>
      <name val="Calibri"/>
      <family val="2"/>
      <charset val="1"/>
    </font>
    <font>
      <b/>
      <sz val="12"/>
      <color rgb="FF000000"/>
      <name val="Calibri"/>
      <family val="2"/>
      <charset val="1"/>
    </font>
    <font>
      <b/>
      <sz val="11"/>
      <color rgb="FF000000"/>
      <name val="Calibri"/>
      <family val="2"/>
      <charset val="1"/>
    </font>
    <font>
      <sz val="11"/>
      <color rgb="FF000000"/>
      <name val="Calibri"/>
      <family val="2"/>
      <charset val="1"/>
    </font>
    <font>
      <sz val="11"/>
      <color rgb="FF000000"/>
      <name val="Calibri"/>
      <family val="2"/>
    </font>
    <font>
      <sz val="11"/>
      <color rgb="FF000000"/>
      <name val="Segoe UI"/>
      <charset val="1"/>
    </font>
    <font>
      <b/>
      <sz val="11"/>
      <color rgb="FF000000"/>
      <name val="Calibri"/>
      <family val="2"/>
    </font>
    <font>
      <i/>
      <sz val="12"/>
      <color rgb="FF000000"/>
      <name val="Calibri"/>
      <family val="2"/>
      <charset val="1"/>
    </font>
    <font>
      <sz val="12"/>
      <color rgb="FF000000"/>
      <name val="Calibri"/>
      <family val="2"/>
    </font>
    <font>
      <sz val="12"/>
      <color rgb="FFFF0000"/>
      <name val="Calibri"/>
      <family val="2"/>
      <charset val="1"/>
    </font>
    <font>
      <u/>
      <sz val="12"/>
      <color rgb="FF0563C1"/>
      <name val="Calibri"/>
      <family val="2"/>
      <charset val="1"/>
    </font>
    <font>
      <i/>
      <sz val="12"/>
      <color rgb="FF0070C0"/>
      <name val="Calibri"/>
      <family val="2"/>
      <charset val="1"/>
    </font>
    <font>
      <sz val="12"/>
      <name val="Calibri"/>
      <family val="2"/>
      <charset val="1"/>
    </font>
    <font>
      <b/>
      <sz val="16"/>
      <color rgb="FF548235"/>
      <name val="Calibri"/>
      <family val="2"/>
      <charset val="1"/>
    </font>
    <font>
      <b/>
      <sz val="14"/>
      <color rgb="FFFFFFFF"/>
      <name val="Calibri"/>
      <family val="2"/>
      <charset val="1"/>
    </font>
    <font>
      <sz val="14"/>
      <color rgb="FFFFFFFF"/>
      <name val="Calibri"/>
      <family val="2"/>
      <charset val="1"/>
    </font>
    <font>
      <b/>
      <sz val="14"/>
      <color rgb="FFFFFFFF"/>
      <name val="Calibri"/>
      <family val="2"/>
    </font>
    <font>
      <sz val="14"/>
      <color rgb="FFFFFFFF"/>
      <name val="Calibri"/>
      <family val="2"/>
    </font>
    <font>
      <b/>
      <sz val="16"/>
      <color rgb="FFFFFFFF"/>
      <name val="Calibri"/>
      <family val="2"/>
      <charset val="1"/>
    </font>
    <font>
      <sz val="12"/>
      <color rgb="FFFFFFFF"/>
      <name val="Calibri"/>
      <family val="2"/>
      <charset val="1"/>
    </font>
    <font>
      <i/>
      <sz val="12"/>
      <color rgb="FFC00000"/>
      <name val="Calibri"/>
      <family val="2"/>
      <charset val="1"/>
    </font>
    <font>
      <b/>
      <sz val="12"/>
      <color rgb="FFFFFFFF"/>
      <name val="Calibri"/>
      <family val="2"/>
      <charset val="1"/>
    </font>
    <font>
      <b/>
      <sz val="16"/>
      <color rgb="FF7030A0"/>
      <name val="Calibri"/>
      <family val="2"/>
      <charset val="1"/>
    </font>
    <font>
      <sz val="12"/>
      <color rgb="FF7030A0"/>
      <name val="Calibri"/>
      <family val="2"/>
      <charset val="1"/>
    </font>
    <font>
      <b/>
      <sz val="10"/>
      <color rgb="FF000000"/>
      <name val="Calibri"/>
      <family val="2"/>
      <charset val="1"/>
    </font>
    <font>
      <sz val="8"/>
      <color rgb="FF000000"/>
      <name val="Calibri"/>
      <family val="2"/>
      <charset val="1"/>
    </font>
    <font>
      <sz val="10"/>
      <name val="Calibri"/>
      <family val="2"/>
      <charset val="1"/>
    </font>
    <font>
      <b/>
      <sz val="12"/>
      <color rgb="FF000000"/>
      <name val="Calibri"/>
      <family val="2"/>
    </font>
    <font>
      <b/>
      <sz val="14"/>
      <color rgb="FF000000"/>
      <name val="Calibri"/>
      <family val="2"/>
      <charset val="1"/>
    </font>
    <font>
      <sz val="12"/>
      <color rgb="FFED7D31"/>
      <name val="Calibri"/>
      <family val="2"/>
      <charset val="1"/>
    </font>
    <font>
      <sz val="9"/>
      <color rgb="FFFF0000"/>
      <name val="Calibri"/>
      <family val="2"/>
      <charset val="1"/>
    </font>
    <font>
      <sz val="9"/>
      <color rgb="FF000000"/>
      <name val="Calibri"/>
      <family val="2"/>
      <charset val="1"/>
    </font>
    <font>
      <sz val="10"/>
      <color rgb="FF757171"/>
      <name val="Calibri"/>
      <family val="2"/>
      <charset val="1"/>
    </font>
    <font>
      <sz val="12"/>
      <color rgb="FF757171"/>
      <name val="Calibri"/>
      <family val="2"/>
      <charset val="1"/>
    </font>
    <font>
      <b/>
      <sz val="12"/>
      <name val="Calibri"/>
      <family val="2"/>
      <charset val="1"/>
    </font>
    <font>
      <b/>
      <sz val="16"/>
      <color rgb="FF000000"/>
      <name val="Calibri"/>
      <family val="2"/>
      <charset val="1"/>
    </font>
    <font>
      <sz val="8"/>
      <name val="Calibri"/>
      <family val="2"/>
      <charset val="1"/>
    </font>
    <font>
      <b/>
      <sz val="12"/>
      <color rgb="FFFF0000"/>
      <name val="Calibri"/>
      <family val="2"/>
      <charset val="1"/>
    </font>
    <font>
      <sz val="10"/>
      <color rgb="FF000000"/>
      <name val="Calibri"/>
      <family val="2"/>
      <charset val="1"/>
    </font>
    <font>
      <i/>
      <sz val="10"/>
      <color rgb="FF000000"/>
      <name val="Calibri"/>
      <family val="2"/>
      <charset val="1"/>
    </font>
    <font>
      <b/>
      <sz val="9"/>
      <color rgb="FF000000"/>
      <name val="Calibri"/>
      <family val="2"/>
      <charset val="1"/>
    </font>
    <font>
      <sz val="12"/>
      <color rgb="FF808080"/>
      <name val="Calibri"/>
      <family val="2"/>
      <charset val="1"/>
    </font>
    <font>
      <sz val="10"/>
      <color rgb="FF808080"/>
      <name val="Calibri"/>
      <family val="2"/>
      <charset val="1"/>
    </font>
    <font>
      <b/>
      <sz val="10"/>
      <color rgb="FF767171"/>
      <name val="Calibri"/>
      <family val="2"/>
      <charset val="1"/>
    </font>
    <font>
      <sz val="8"/>
      <color rgb="FF767171"/>
      <name val="Calibri"/>
      <family val="2"/>
      <charset val="1"/>
    </font>
    <font>
      <sz val="12"/>
      <color rgb="FF767171"/>
      <name val="Calibri"/>
      <family val="2"/>
      <charset val="1"/>
    </font>
    <font>
      <i/>
      <sz val="9"/>
      <color rgb="FF000000"/>
      <name val="Calibri"/>
      <family val="2"/>
      <charset val="1"/>
    </font>
    <font>
      <sz val="12"/>
      <color rgb="FF000000"/>
      <name val="Calibri"/>
      <family val="2"/>
      <charset val="1"/>
    </font>
    <font>
      <b/>
      <sz val="12"/>
      <color rgb="FF000000"/>
      <name val="Calibri"/>
      <family val="2"/>
    </font>
    <font>
      <sz val="12"/>
      <color rgb="FF000000"/>
      <name val="Calibri"/>
      <family val="2"/>
    </font>
    <font>
      <sz val="12"/>
      <color theme="0" tint="-0.499984740745262"/>
      <name val="Calibri"/>
      <family val="2"/>
      <charset val="1"/>
    </font>
    <font>
      <b/>
      <sz val="12"/>
      <color theme="0" tint="-0.499984740745262"/>
      <name val="Calibri"/>
      <family val="2"/>
      <charset val="1"/>
    </font>
    <font>
      <sz val="11"/>
      <color theme="0" tint="-0.499984740745262"/>
      <name val="Calibri"/>
      <family val="2"/>
      <charset val="1"/>
    </font>
    <font>
      <b/>
      <i/>
      <sz val="16"/>
      <color rgb="FFC00000"/>
      <name val="Calibri"/>
      <family val="2"/>
    </font>
    <font>
      <sz val="12"/>
      <color theme="0" tint="-0.499984740745262"/>
      <name val="Calibri"/>
      <family val="2"/>
    </font>
    <font>
      <b/>
      <sz val="12"/>
      <color rgb="FF808080"/>
      <name val="Calibri"/>
      <family val="2"/>
    </font>
    <font>
      <sz val="12"/>
      <color rgb="FF808080"/>
      <name val="Calibri"/>
      <family val="2"/>
    </font>
    <font>
      <sz val="11"/>
      <color rgb="FF808080"/>
      <name val="Calibri"/>
      <family val="2"/>
    </font>
    <font>
      <i/>
      <sz val="12"/>
      <color rgb="FF0070C0"/>
      <name val="Calibri"/>
      <family val="2"/>
    </font>
  </fonts>
  <fills count="25">
    <fill>
      <patternFill patternType="none"/>
    </fill>
    <fill>
      <patternFill patternType="gray125"/>
    </fill>
    <fill>
      <patternFill patternType="solid">
        <fgColor rgb="FFFFF2CC"/>
        <bgColor rgb="FFF2F2F2"/>
      </patternFill>
    </fill>
    <fill>
      <patternFill patternType="solid">
        <fgColor rgb="FFE2F0D9"/>
        <bgColor rgb="FFE2EFDA"/>
      </patternFill>
    </fill>
    <fill>
      <patternFill patternType="solid">
        <fgColor rgb="FF548235"/>
        <bgColor rgb="FF757171"/>
      </patternFill>
    </fill>
    <fill>
      <patternFill patternType="solid">
        <fgColor rgb="FF2E75B6"/>
        <bgColor rgb="FF2F75B5"/>
      </patternFill>
    </fill>
    <fill>
      <patternFill patternType="solid">
        <fgColor rgb="FFE2EFDA"/>
        <bgColor rgb="FFE2F0D9"/>
      </patternFill>
    </fill>
    <fill>
      <patternFill patternType="solid">
        <fgColor rgb="FFE7E6E6"/>
        <bgColor rgb="FFEDEDED"/>
      </patternFill>
    </fill>
    <fill>
      <patternFill patternType="solid">
        <fgColor rgb="FFFFFFFF"/>
        <bgColor rgb="FFF2F2F2"/>
      </patternFill>
    </fill>
    <fill>
      <patternFill patternType="solid">
        <fgColor rgb="FFC6E0B4"/>
        <bgColor rgb="FFC5E0B4"/>
      </patternFill>
    </fill>
    <fill>
      <patternFill patternType="solid">
        <fgColor rgb="FFC5E0B4"/>
        <bgColor rgb="FFC6E0B4"/>
      </patternFill>
    </fill>
    <fill>
      <patternFill patternType="solid">
        <fgColor rgb="FFD9D9D9"/>
        <bgColor rgb="FFDAE3F3"/>
      </patternFill>
    </fill>
    <fill>
      <patternFill patternType="solid">
        <fgColor rgb="FFDDEBF7"/>
        <bgColor rgb="FFDAE3F3"/>
      </patternFill>
    </fill>
    <fill>
      <patternFill patternType="solid">
        <fgColor rgb="FF2F75B5"/>
        <bgColor rgb="FF2E75B6"/>
      </patternFill>
    </fill>
    <fill>
      <patternFill patternType="solid">
        <fgColor rgb="FFBDD7EE"/>
        <bgColor rgb="FFD9D9D9"/>
      </patternFill>
    </fill>
    <fill>
      <patternFill patternType="solid">
        <fgColor rgb="FFC9C9C9"/>
        <bgColor rgb="FFD9D9D9"/>
      </patternFill>
    </fill>
    <fill>
      <patternFill patternType="solid">
        <fgColor rgb="FFDAE3F3"/>
        <bgColor rgb="FFDDEBF7"/>
      </patternFill>
    </fill>
    <fill>
      <patternFill patternType="solid">
        <fgColor rgb="FFF2F2F2"/>
        <bgColor rgb="FFEDEDED"/>
      </patternFill>
    </fill>
    <fill>
      <patternFill patternType="solid">
        <fgColor rgb="FFEDEDED"/>
        <bgColor rgb="FFF2F2F2"/>
      </patternFill>
    </fill>
    <fill>
      <patternFill patternType="solid">
        <fgColor rgb="FFFFFF00"/>
        <bgColor indexed="64"/>
      </patternFill>
    </fill>
    <fill>
      <patternFill patternType="solid">
        <fgColor rgb="FFFFF2CC"/>
        <bgColor rgb="FF000000"/>
      </patternFill>
    </fill>
    <fill>
      <patternFill patternType="solid">
        <fgColor rgb="FFFFC000"/>
        <bgColor indexed="64"/>
      </patternFill>
    </fill>
    <fill>
      <patternFill patternType="solid">
        <fgColor theme="8" tint="0.39997558519241921"/>
        <bgColor indexed="64"/>
      </patternFill>
    </fill>
    <fill>
      <patternFill patternType="solid">
        <fgColor theme="2"/>
        <bgColor indexed="64"/>
      </patternFill>
    </fill>
    <fill>
      <patternFill patternType="solid">
        <fgColor rgb="FFE7E6E6"/>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top/>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top style="medium">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000000"/>
      </left>
      <right/>
      <top style="thin">
        <color rgb="FF000000"/>
      </top>
      <bottom style="thin">
        <color rgb="FF000000"/>
      </bottom>
      <diagonal/>
    </border>
  </borders>
  <cellStyleXfs count="3">
    <xf numFmtId="0" fontId="0" fillId="0" borderId="0"/>
    <xf numFmtId="164" fontId="47" fillId="0" borderId="0" applyBorder="0" applyProtection="0"/>
    <xf numFmtId="0" fontId="10" fillId="0" borderId="0" applyBorder="0" applyProtection="0"/>
  </cellStyleXfs>
  <cellXfs count="488">
    <xf numFmtId="0" fontId="0" fillId="0" borderId="0" xfId="0"/>
    <xf numFmtId="0" fontId="1" fillId="0" borderId="1" xfId="0" applyFont="1" applyBorder="1" applyAlignment="1">
      <alignment horizontal="left" vertical="center"/>
    </xf>
    <xf numFmtId="0" fontId="1" fillId="0" borderId="1" xfId="0" applyFont="1" applyBorder="1" applyAlignment="1">
      <alignment vertical="center"/>
    </xf>
    <xf numFmtId="0" fontId="7" fillId="0" borderId="2" xfId="0" applyFont="1" applyBorder="1"/>
    <xf numFmtId="0" fontId="7" fillId="0" borderId="1" xfId="0" applyFont="1" applyBorder="1"/>
    <xf numFmtId="0" fontId="0" fillId="0" borderId="0" xfId="0" applyAlignment="1">
      <alignment horizontal="center" wrapText="1"/>
    </xf>
    <xf numFmtId="0" fontId="9" fillId="0" borderId="0" xfId="0" applyFont="1" applyAlignment="1">
      <alignment horizontal="left"/>
    </xf>
    <xf numFmtId="0" fontId="1" fillId="0" borderId="6" xfId="0" applyFont="1" applyBorder="1"/>
    <xf numFmtId="0" fontId="0" fillId="0" borderId="1" xfId="0" applyBorder="1"/>
    <xf numFmtId="0" fontId="1" fillId="3" borderId="1" xfId="0" applyFont="1" applyFill="1" applyBorder="1" applyAlignment="1">
      <alignment horizontal="center"/>
    </xf>
    <xf numFmtId="0" fontId="0" fillId="0" borderId="4" xfId="0" applyBorder="1"/>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0" fillId="0" borderId="0" xfId="0" applyAlignment="1">
      <alignment horizontal="left" vertical="top"/>
    </xf>
    <xf numFmtId="0" fontId="0" fillId="2" borderId="1" xfId="0" applyFill="1" applyBorder="1" applyAlignment="1">
      <alignment horizontal="center" vertical="center"/>
    </xf>
    <xf numFmtId="0" fontId="0" fillId="0" borderId="1" xfId="0" applyBorder="1" applyAlignment="1">
      <alignment horizontal="left" vertical="top"/>
    </xf>
    <xf numFmtId="0" fontId="0" fillId="0" borderId="6" xfId="0" applyBorder="1"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center" wrapText="1"/>
    </xf>
    <xf numFmtId="0" fontId="1" fillId="0" borderId="0" xfId="0" applyFont="1" applyAlignment="1">
      <alignment horizontal="left"/>
    </xf>
    <xf numFmtId="0" fontId="1" fillId="0" borderId="0" xfId="0" applyFont="1" applyAlignment="1">
      <alignment horizontal="center"/>
    </xf>
    <xf numFmtId="0" fontId="13" fillId="0" borderId="7" xfId="0" applyFont="1" applyBorder="1" applyAlignment="1">
      <alignment horizontal="left" vertical="center"/>
    </xf>
    <xf numFmtId="0" fontId="12" fillId="0" borderId="8" xfId="0" applyFont="1" applyBorder="1" applyAlignment="1">
      <alignment horizontal="left" vertical="center" wrapText="1"/>
    </xf>
    <xf numFmtId="0" fontId="1" fillId="0" borderId="1" xfId="0" applyFont="1" applyBorder="1" applyAlignment="1">
      <alignment horizontal="center" wrapText="1"/>
    </xf>
    <xf numFmtId="0" fontId="0" fillId="0" borderId="1" xfId="0" applyBorder="1" applyAlignment="1">
      <alignment vertical="center" wrapText="1"/>
    </xf>
    <xf numFmtId="0" fontId="1" fillId="0" borderId="0" xfId="0" applyFont="1" applyAlignment="1">
      <alignment horizontal="center" vertical="center"/>
    </xf>
    <xf numFmtId="0" fontId="0" fillId="0" borderId="1" xfId="0" applyBorder="1" applyAlignment="1">
      <alignment horizontal="center"/>
    </xf>
    <xf numFmtId="1" fontId="0" fillId="0" borderId="0" xfId="0" applyNumberFormat="1"/>
    <xf numFmtId="0" fontId="0" fillId="3" borderId="0" xfId="0" applyFill="1"/>
    <xf numFmtId="0" fontId="0" fillId="6" borderId="0" xfId="0" applyFill="1"/>
    <xf numFmtId="1" fontId="0" fillId="6" borderId="0" xfId="0" applyNumberFormat="1" applyFill="1"/>
    <xf numFmtId="0" fontId="0" fillId="7" borderId="0" xfId="0" applyFill="1"/>
    <xf numFmtId="0" fontId="0" fillId="6" borderId="0" xfId="0" applyFill="1" applyAlignment="1">
      <alignment vertical="center"/>
    </xf>
    <xf numFmtId="0" fontId="0" fillId="8" borderId="7" xfId="0" applyFill="1" applyBorder="1" applyAlignment="1">
      <alignment vertical="center"/>
    </xf>
    <xf numFmtId="0" fontId="18" fillId="4" borderId="10" xfId="0" applyFont="1" applyFill="1" applyBorder="1" applyAlignment="1">
      <alignment vertical="center"/>
    </xf>
    <xf numFmtId="0" fontId="19" fillId="4" borderId="8" xfId="0" applyFont="1" applyFill="1" applyBorder="1" applyAlignment="1">
      <alignment vertical="center"/>
    </xf>
    <xf numFmtId="0" fontId="20" fillId="6" borderId="0" xfId="0" applyFont="1" applyFill="1" applyAlignment="1">
      <alignment vertical="center" wrapText="1"/>
    </xf>
    <xf numFmtId="0" fontId="11" fillId="3" borderId="0" xfId="0" applyFont="1" applyFill="1" applyAlignment="1">
      <alignment vertical="center" wrapText="1"/>
    </xf>
    <xf numFmtId="0" fontId="0" fillId="3" borderId="0" xfId="0" applyFill="1" applyAlignment="1">
      <alignment vertical="center"/>
    </xf>
    <xf numFmtId="0" fontId="0" fillId="7" borderId="0" xfId="0" applyFill="1" applyAlignment="1">
      <alignment vertical="center"/>
    </xf>
    <xf numFmtId="0" fontId="0" fillId="6" borderId="7" xfId="0" applyFill="1" applyBorder="1" applyAlignment="1">
      <alignment vertical="center"/>
    </xf>
    <xf numFmtId="0" fontId="21" fillId="4" borderId="12" xfId="0" applyFont="1" applyFill="1" applyBorder="1" applyAlignment="1">
      <alignment horizontal="center" vertical="center"/>
    </xf>
    <xf numFmtId="0" fontId="21" fillId="4" borderId="13" xfId="0" applyFont="1" applyFill="1" applyBorder="1" applyAlignment="1">
      <alignment horizontal="left" vertical="center" wrapText="1"/>
    </xf>
    <xf numFmtId="0" fontId="22" fillId="6" borderId="0" xfId="0" applyFont="1" applyFill="1" applyAlignment="1">
      <alignment vertical="top"/>
    </xf>
    <xf numFmtId="0" fontId="21" fillId="6" borderId="0" xfId="0" applyFont="1" applyFill="1" applyAlignment="1">
      <alignment horizontal="center" vertical="center"/>
    </xf>
    <xf numFmtId="0" fontId="21" fillId="6" borderId="0" xfId="0" applyFont="1" applyFill="1" applyAlignment="1">
      <alignment horizontal="left" vertical="center" wrapText="1"/>
    </xf>
    <xf numFmtId="0" fontId="19" fillId="6" borderId="0" xfId="0" applyFont="1" applyFill="1" applyAlignment="1">
      <alignment vertical="center" wrapText="1"/>
    </xf>
    <xf numFmtId="0" fontId="0" fillId="6" borderId="6" xfId="0" applyFill="1" applyBorder="1" applyAlignment="1">
      <alignment wrapText="1"/>
    </xf>
    <xf numFmtId="0" fontId="11" fillId="2" borderId="1" xfId="0" applyFont="1" applyFill="1" applyBorder="1" applyProtection="1">
      <protection locked="0"/>
    </xf>
    <xf numFmtId="0" fontId="11" fillId="2" borderId="1" xfId="0" applyFont="1" applyFill="1" applyBorder="1" applyAlignment="1" applyProtection="1">
      <alignment horizontal="center"/>
      <protection locked="0"/>
    </xf>
    <xf numFmtId="2" fontId="0" fillId="7" borderId="0" xfId="0" applyNumberFormat="1" applyFill="1"/>
    <xf numFmtId="0" fontId="23" fillId="6" borderId="0" xfId="0" applyFont="1" applyFill="1" applyProtection="1">
      <protection locked="0"/>
    </xf>
    <xf numFmtId="0" fontId="1" fillId="6" borderId="0" xfId="0" applyFont="1" applyFill="1"/>
    <xf numFmtId="0" fontId="24" fillId="7" borderId="0" xfId="0" applyFont="1" applyFill="1" applyAlignment="1">
      <alignment horizontal="right"/>
    </xf>
    <xf numFmtId="0" fontId="25" fillId="6" borderId="1" xfId="0" applyFont="1" applyFill="1" applyBorder="1" applyAlignment="1">
      <alignment wrapText="1"/>
    </xf>
    <xf numFmtId="2" fontId="1" fillId="9" borderId="1" xfId="0" applyNumberFormat="1" applyFont="1" applyFill="1" applyBorder="1" applyAlignment="1">
      <alignment horizontal="center" vertical="center"/>
    </xf>
    <xf numFmtId="0" fontId="26" fillId="7" borderId="0" xfId="0" applyFont="1" applyFill="1" applyAlignment="1">
      <alignment horizontal="right"/>
    </xf>
    <xf numFmtId="2" fontId="25" fillId="6" borderId="1" xfId="0" applyNumberFormat="1" applyFont="1" applyFill="1" applyBorder="1" applyAlignment="1">
      <alignment horizontal="center" vertical="center" wrapText="1"/>
    </xf>
    <xf numFmtId="0" fontId="25"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1" fillId="2" borderId="6"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1" fontId="0" fillId="6" borderId="0" xfId="0" applyNumberFormat="1" applyFill="1" applyAlignment="1">
      <alignment vertical="center"/>
    </xf>
    <xf numFmtId="0" fontId="23" fillId="6" borderId="0" xfId="0" applyFont="1" applyFill="1" applyAlignment="1">
      <alignment vertical="center" wrapText="1"/>
    </xf>
    <xf numFmtId="0" fontId="26" fillId="7" borderId="0" xfId="0" applyFont="1" applyFill="1" applyAlignment="1">
      <alignment horizontal="right" vertical="center"/>
    </xf>
    <xf numFmtId="2" fontId="1" fillId="9" borderId="1" xfId="0" applyNumberFormat="1" applyFont="1" applyFill="1" applyBorder="1" applyAlignment="1">
      <alignment horizontal="center" vertical="center" wrapText="1"/>
    </xf>
    <xf numFmtId="1" fontId="23" fillId="6" borderId="0" xfId="0" applyNumberFormat="1" applyFont="1" applyFill="1" applyAlignment="1">
      <alignment vertical="center"/>
    </xf>
    <xf numFmtId="0" fontId="23" fillId="6" borderId="0" xfId="0" applyFont="1" applyFill="1" applyAlignment="1">
      <alignment vertical="center"/>
    </xf>
    <xf numFmtId="0" fontId="23" fillId="6" borderId="0" xfId="0" applyFont="1" applyFill="1" applyAlignment="1">
      <alignment horizontal="right" vertical="center" wrapText="1"/>
    </xf>
    <xf numFmtId="0" fontId="27" fillId="6" borderId="1" xfId="0" applyFont="1" applyFill="1" applyBorder="1" applyAlignment="1">
      <alignment vertical="center" wrapText="1"/>
    </xf>
    <xf numFmtId="0" fontId="1" fillId="3" borderId="1" xfId="0" applyFont="1" applyFill="1" applyBorder="1" applyAlignment="1">
      <alignment vertical="center" wrapText="1"/>
    </xf>
    <xf numFmtId="0" fontId="11" fillId="3" borderId="1" xfId="0" applyFont="1" applyFill="1" applyBorder="1" applyAlignment="1">
      <alignment vertical="center"/>
    </xf>
    <xf numFmtId="0" fontId="0" fillId="6" borderId="6" xfId="0" applyFill="1" applyBorder="1"/>
    <xf numFmtId="0" fontId="12" fillId="3" borderId="1" xfId="0" applyFont="1" applyFill="1" applyBorder="1"/>
    <xf numFmtId="0" fontId="9" fillId="6" borderId="0" xfId="0" applyFont="1" applyFill="1"/>
    <xf numFmtId="0" fontId="1" fillId="6" borderId="0" xfId="0" applyFont="1" applyFill="1" applyAlignment="1">
      <alignment horizontal="center" vertical="center" wrapText="1"/>
    </xf>
    <xf numFmtId="0" fontId="7" fillId="10" borderId="4" xfId="0" applyFont="1" applyFill="1" applyBorder="1" applyAlignment="1">
      <alignment vertical="center" wrapText="1"/>
    </xf>
    <xf numFmtId="1" fontId="0" fillId="10" borderId="4" xfId="0" applyNumberFormat="1" applyFill="1" applyBorder="1" applyAlignment="1">
      <alignment vertical="center" wrapText="1"/>
    </xf>
    <xf numFmtId="0" fontId="0" fillId="10" borderId="4" xfId="0" applyFill="1" applyBorder="1" applyAlignment="1">
      <alignment horizontal="left" vertical="center" wrapText="1"/>
    </xf>
    <xf numFmtId="0" fontId="28" fillId="7" borderId="0" xfId="0" applyFont="1" applyFill="1" applyAlignment="1">
      <alignment horizontal="center" vertical="center"/>
    </xf>
    <xf numFmtId="0" fontId="0" fillId="6" borderId="0" xfId="0" applyFill="1" applyAlignment="1">
      <alignment wrapText="1"/>
    </xf>
    <xf numFmtId="0" fontId="1" fillId="10" borderId="1" xfId="0" applyFont="1" applyFill="1" applyBorder="1" applyAlignment="1">
      <alignment horizontal="left" vertical="center" wrapText="1"/>
    </xf>
    <xf numFmtId="1" fontId="1" fillId="10" borderId="1" xfId="0" applyNumberFormat="1" applyFont="1" applyFill="1" applyBorder="1" applyAlignment="1">
      <alignment horizontal="left" vertical="center" wrapText="1"/>
    </xf>
    <xf numFmtId="0" fontId="0" fillId="3" borderId="0" xfId="0" applyFill="1" applyAlignment="1">
      <alignment wrapText="1"/>
    </xf>
    <xf numFmtId="0" fontId="0" fillId="7" borderId="0" xfId="0" applyFill="1" applyAlignment="1">
      <alignment wrapText="1"/>
    </xf>
    <xf numFmtId="0" fontId="0" fillId="0" borderId="0" xfId="0" applyAlignment="1">
      <alignment wrapText="1"/>
    </xf>
    <xf numFmtId="0" fontId="1" fillId="6" borderId="0" xfId="0" applyFont="1" applyFill="1" applyAlignment="1">
      <alignment horizontal="left"/>
    </xf>
    <xf numFmtId="1" fontId="1" fillId="6" borderId="0" xfId="0" applyNumberFormat="1" applyFont="1" applyFill="1" applyAlignment="1">
      <alignment horizontal="left"/>
    </xf>
    <xf numFmtId="0" fontId="1" fillId="6" borderId="9" xfId="0" applyFont="1" applyFill="1" applyBorder="1" applyAlignment="1">
      <alignment horizontal="left"/>
    </xf>
    <xf numFmtId="0" fontId="0" fillId="6" borderId="9" xfId="0" applyFill="1" applyBorder="1" applyAlignment="1">
      <alignment horizontal="left"/>
    </xf>
    <xf numFmtId="1" fontId="0" fillId="6" borderId="9" xfId="0" applyNumberFormat="1" applyFill="1" applyBorder="1" applyAlignment="1">
      <alignment horizontal="left"/>
    </xf>
    <xf numFmtId="0" fontId="0" fillId="7" borderId="9" xfId="0" applyFill="1" applyBorder="1"/>
    <xf numFmtId="0" fontId="21" fillId="4" borderId="0" xfId="0" applyFont="1" applyFill="1" applyAlignment="1">
      <alignment horizontal="left"/>
    </xf>
    <xf numFmtId="0" fontId="0" fillId="9" borderId="0" xfId="0" applyFill="1" applyAlignment="1">
      <alignment horizontal="left"/>
    </xf>
    <xf numFmtId="1" fontId="0" fillId="9" borderId="0" xfId="0" applyNumberFormat="1" applyFill="1" applyAlignment="1">
      <alignment horizontal="left"/>
    </xf>
    <xf numFmtId="0" fontId="0" fillId="11" borderId="0" xfId="0" applyFill="1"/>
    <xf numFmtId="0" fontId="28" fillId="11" borderId="0" xfId="0" applyFont="1" applyFill="1" applyAlignment="1">
      <alignment horizontal="center" vertical="top"/>
    </xf>
    <xf numFmtId="0" fontId="0" fillId="9" borderId="6" xfId="0" applyFill="1" applyBorder="1" applyAlignment="1">
      <alignment horizontal="left" vertical="top" wrapText="1"/>
    </xf>
    <xf numFmtId="0" fontId="29" fillId="9" borderId="6" xfId="0" applyFont="1" applyFill="1" applyBorder="1" applyAlignment="1">
      <alignment horizontal="left" wrapText="1"/>
    </xf>
    <xf numFmtId="0" fontId="0" fillId="9" borderId="2" xfId="0" applyFill="1" applyBorder="1" applyAlignment="1">
      <alignment horizontal="left"/>
    </xf>
    <xf numFmtId="1" fontId="11" fillId="2" borderId="14" xfId="0" applyNumberFormat="1" applyFont="1" applyFill="1" applyBorder="1" applyAlignment="1">
      <alignment horizontal="left" vertical="center"/>
    </xf>
    <xf numFmtId="10" fontId="1" fillId="9" borderId="1" xfId="0" applyNumberFormat="1" applyFont="1" applyFill="1" applyBorder="1" applyAlignment="1">
      <alignment horizontal="left" vertical="center" wrapText="1"/>
    </xf>
    <xf numFmtId="0" fontId="25" fillId="11" borderId="1" xfId="0" applyFont="1" applyFill="1" applyBorder="1" applyAlignment="1">
      <alignment wrapText="1"/>
    </xf>
    <xf numFmtId="0" fontId="0" fillId="9" borderId="14" xfId="0" applyFill="1" applyBorder="1" applyAlignment="1">
      <alignment horizontal="left" wrapText="1"/>
    </xf>
    <xf numFmtId="0" fontId="0" fillId="9" borderId="16" xfId="0" applyFill="1" applyBorder="1" applyAlignment="1">
      <alignment horizontal="left"/>
    </xf>
    <xf numFmtId="1" fontId="11" fillId="2" borderId="6" xfId="0" applyNumberFormat="1" applyFont="1" applyFill="1" applyBorder="1" applyAlignment="1">
      <alignment horizontal="left"/>
    </xf>
    <xf numFmtId="10" fontId="0" fillId="9" borderId="5" xfId="0" applyNumberFormat="1" applyFill="1" applyBorder="1" applyAlignment="1">
      <alignment horizontal="left" vertical="center" wrapText="1"/>
    </xf>
    <xf numFmtId="9" fontId="0" fillId="11" borderId="5" xfId="0" applyNumberFormat="1" applyFill="1" applyBorder="1"/>
    <xf numFmtId="0" fontId="0" fillId="11" borderId="1" xfId="0" applyFill="1" applyBorder="1"/>
    <xf numFmtId="2" fontId="0" fillId="11" borderId="1" xfId="0" applyNumberFormat="1" applyFill="1" applyBorder="1"/>
    <xf numFmtId="0" fontId="0" fillId="9" borderId="6" xfId="0" applyFill="1" applyBorder="1" applyAlignment="1">
      <alignment horizontal="left"/>
    </xf>
    <xf numFmtId="10" fontId="0" fillId="9" borderId="1" xfId="0" applyNumberFormat="1" applyFill="1" applyBorder="1" applyAlignment="1">
      <alignment horizontal="left" vertical="center" wrapText="1"/>
    </xf>
    <xf numFmtId="0" fontId="0" fillId="9" borderId="14" xfId="0" applyFill="1" applyBorder="1" applyAlignment="1">
      <alignment horizontal="left"/>
    </xf>
    <xf numFmtId="0" fontId="0" fillId="9" borderId="17" xfId="0" applyFill="1" applyBorder="1" applyAlignment="1">
      <alignment horizontal="left"/>
    </xf>
    <xf numFmtId="0" fontId="0" fillId="11" borderId="4" xfId="0" applyFill="1" applyBorder="1"/>
    <xf numFmtId="0" fontId="0" fillId="9" borderId="1" xfId="0" applyFill="1" applyBorder="1" applyAlignment="1">
      <alignment horizontal="left" vertical="center" wrapText="1"/>
    </xf>
    <xf numFmtId="0" fontId="11" fillId="2" borderId="1" xfId="0" applyFont="1" applyFill="1" applyBorder="1" applyAlignment="1">
      <alignment horizontal="left"/>
    </xf>
    <xf numFmtId="1" fontId="0" fillId="9" borderId="0" xfId="0" applyNumberFormat="1" applyFill="1" applyAlignment="1">
      <alignment horizontal="left" vertical="center" wrapText="1"/>
    </xf>
    <xf numFmtId="10" fontId="0" fillId="9" borderId="0" xfId="0" applyNumberFormat="1" applyFill="1" applyAlignment="1">
      <alignment horizontal="left" vertical="center" wrapText="1"/>
    </xf>
    <xf numFmtId="0" fontId="0" fillId="9" borderId="18" xfId="0" applyFill="1" applyBorder="1" applyAlignment="1">
      <alignment horizontal="left"/>
    </xf>
    <xf numFmtId="0" fontId="11" fillId="2" borderId="4" xfId="0" applyFont="1" applyFill="1" applyBorder="1" applyAlignment="1">
      <alignment horizontal="left"/>
    </xf>
    <xf numFmtId="0" fontId="0" fillId="9" borderId="1" xfId="0" applyFill="1" applyBorder="1" applyAlignment="1">
      <alignment horizontal="left" wrapText="1"/>
    </xf>
    <xf numFmtId="0" fontId="0" fillId="11" borderId="0" xfId="0" applyFill="1" applyAlignment="1">
      <alignment horizontal="center"/>
    </xf>
    <xf numFmtId="0" fontId="31" fillId="11" borderId="0" xfId="0" applyFont="1" applyFill="1" applyAlignment="1">
      <alignment horizontal="right"/>
    </xf>
    <xf numFmtId="2" fontId="0" fillId="11" borderId="0" xfId="0" applyNumberFormat="1" applyFill="1"/>
    <xf numFmtId="0" fontId="31" fillId="11" borderId="19" xfId="0" applyFont="1" applyFill="1" applyBorder="1" applyAlignment="1">
      <alignment horizontal="right"/>
    </xf>
    <xf numFmtId="2" fontId="0" fillId="11" borderId="20" xfId="0" applyNumberFormat="1" applyFill="1" applyBorder="1"/>
    <xf numFmtId="2" fontId="0" fillId="11" borderId="19" xfId="0" applyNumberFormat="1" applyFill="1" applyBorder="1"/>
    <xf numFmtId="0" fontId="24" fillId="11" borderId="0" xfId="0" applyFont="1" applyFill="1" applyAlignment="1">
      <alignment horizontal="right"/>
    </xf>
    <xf numFmtId="2" fontId="1" fillId="6" borderId="0" xfId="0" applyNumberFormat="1" applyFont="1" applyFill="1"/>
    <xf numFmtId="2" fontId="1" fillId="11" borderId="0" xfId="0" applyNumberFormat="1" applyFont="1" applyFill="1"/>
    <xf numFmtId="0" fontId="32" fillId="11" borderId="0" xfId="0" applyFont="1" applyFill="1" applyAlignment="1">
      <alignment horizontal="right"/>
    </xf>
    <xf numFmtId="0" fontId="33" fillId="11" borderId="0" xfId="0" applyFont="1" applyFill="1"/>
    <xf numFmtId="0" fontId="31" fillId="11" borderId="1" xfId="0" applyFont="1" applyFill="1" applyBorder="1" applyAlignment="1">
      <alignment horizontal="center" vertical="center"/>
    </xf>
    <xf numFmtId="0" fontId="31" fillId="11" borderId="0" xfId="0" applyFont="1" applyFill="1" applyAlignment="1">
      <alignment horizontal="center" vertical="center"/>
    </xf>
    <xf numFmtId="0" fontId="25" fillId="11" borderId="1" xfId="0" applyFont="1" applyFill="1" applyBorder="1" applyAlignment="1">
      <alignment horizontal="center" vertical="center" wrapText="1"/>
    </xf>
    <xf numFmtId="0" fontId="25" fillId="11" borderId="0" xfId="0" applyFont="1" applyFill="1" applyAlignment="1">
      <alignment horizontal="center" vertical="center" wrapText="1"/>
    </xf>
    <xf numFmtId="0" fontId="25" fillId="11" borderId="0" xfId="0" applyFont="1" applyFill="1" applyAlignment="1">
      <alignment wrapText="1"/>
    </xf>
    <xf numFmtId="0" fontId="0" fillId="11" borderId="9" xfId="0" applyFill="1" applyBorder="1"/>
    <xf numFmtId="0" fontId="21" fillId="4" borderId="1" xfId="0" applyFont="1" applyFill="1" applyBorder="1" applyAlignment="1">
      <alignment horizontal="left" vertical="top" wrapText="1"/>
    </xf>
    <xf numFmtId="0" fontId="12" fillId="9" borderId="6" xfId="0" applyFont="1" applyFill="1" applyBorder="1" applyAlignment="1">
      <alignment horizontal="left" vertical="top" wrapText="1"/>
    </xf>
    <xf numFmtId="0" fontId="1" fillId="10" borderId="1" xfId="0" applyFont="1" applyFill="1" applyBorder="1" applyAlignment="1">
      <alignment horizontal="left" wrapText="1"/>
    </xf>
    <xf numFmtId="1" fontId="1" fillId="10" borderId="1" xfId="0" applyNumberFormat="1" applyFont="1" applyFill="1" applyBorder="1" applyAlignment="1">
      <alignment horizontal="left" wrapText="1"/>
    </xf>
    <xf numFmtId="0" fontId="28" fillId="7" borderId="0" xfId="0" applyFont="1" applyFill="1" applyAlignment="1">
      <alignment horizontal="center"/>
    </xf>
    <xf numFmtId="0" fontId="0" fillId="9" borderId="16" xfId="0" applyFill="1" applyBorder="1" applyAlignment="1">
      <alignment vertical="center" wrapText="1"/>
    </xf>
    <xf numFmtId="0" fontId="0" fillId="9" borderId="5" xfId="0" applyFill="1" applyBorder="1" applyAlignment="1">
      <alignment horizontal="center" vertical="center"/>
    </xf>
    <xf numFmtId="3" fontId="1" fillId="9" borderId="5" xfId="0" applyNumberFormat="1" applyFont="1" applyFill="1" applyBorder="1" applyAlignment="1">
      <alignment horizontal="center" vertical="center"/>
    </xf>
    <xf numFmtId="9" fontId="1" fillId="9" borderId="5" xfId="0" applyNumberFormat="1" applyFont="1" applyFill="1" applyBorder="1" applyAlignment="1">
      <alignment horizontal="center" vertical="center" wrapText="1"/>
    </xf>
    <xf numFmtId="0" fontId="0" fillId="7" borderId="0" xfId="0" applyFill="1" applyAlignment="1">
      <alignment horizontal="right"/>
    </xf>
    <xf numFmtId="0" fontId="36" fillId="7" borderId="1" xfId="0" applyFont="1" applyFill="1" applyBorder="1" applyAlignment="1">
      <alignment wrapText="1"/>
    </xf>
    <xf numFmtId="0" fontId="25" fillId="7" borderId="1" xfId="0" applyFont="1" applyFill="1" applyBorder="1" applyAlignment="1">
      <alignment wrapText="1"/>
    </xf>
    <xf numFmtId="0" fontId="25" fillId="12" borderId="4" xfId="0" applyFont="1" applyFill="1" applyBorder="1" applyAlignment="1">
      <alignment wrapText="1"/>
    </xf>
    <xf numFmtId="0" fontId="25" fillId="12" borderId="3" xfId="0" applyFont="1" applyFill="1" applyBorder="1" applyAlignment="1">
      <alignment wrapText="1"/>
    </xf>
    <xf numFmtId="0" fontId="25" fillId="12" borderId="1" xfId="0" applyFont="1" applyFill="1" applyBorder="1" applyAlignment="1">
      <alignment wrapText="1"/>
    </xf>
    <xf numFmtId="0" fontId="23" fillId="0" borderId="0" xfId="0" applyFont="1"/>
    <xf numFmtId="0" fontId="0" fillId="9" borderId="14" xfId="0" applyFill="1" applyBorder="1" applyAlignment="1">
      <alignment vertical="center" wrapText="1"/>
    </xf>
    <xf numFmtId="0" fontId="0" fillId="9" borderId="16" xfId="0" applyFill="1" applyBorder="1" applyAlignment="1">
      <alignment horizontal="center" vertical="center"/>
    </xf>
    <xf numFmtId="9" fontId="0" fillId="9" borderId="1" xfId="0" applyNumberFormat="1" applyFill="1" applyBorder="1" applyAlignment="1">
      <alignment horizontal="center" vertical="center" wrapText="1"/>
    </xf>
    <xf numFmtId="0" fontId="0" fillId="3" borderId="0" xfId="0" applyFill="1" applyAlignment="1">
      <alignment vertical="center" wrapText="1"/>
    </xf>
    <xf numFmtId="0" fontId="0" fillId="7" borderId="0" xfId="0" applyFill="1" applyAlignment="1">
      <alignment horizontal="right" vertical="center"/>
    </xf>
    <xf numFmtId="9" fontId="0" fillId="7" borderId="5" xfId="0" applyNumberFormat="1" applyFill="1" applyBorder="1" applyAlignment="1">
      <alignment vertical="center"/>
    </xf>
    <xf numFmtId="1" fontId="0" fillId="7" borderId="1" xfId="0" applyNumberFormat="1" applyFill="1" applyBorder="1" applyAlignment="1">
      <alignment horizontal="center" vertical="center"/>
    </xf>
    <xf numFmtId="2" fontId="0" fillId="7" borderId="1" xfId="0" applyNumberFormat="1" applyFill="1" applyBorder="1" applyAlignment="1">
      <alignment vertical="center"/>
    </xf>
    <xf numFmtId="0" fontId="0" fillId="9" borderId="6" xfId="0" applyFill="1" applyBorder="1" applyAlignment="1">
      <alignment horizontal="center" vertical="center"/>
    </xf>
    <xf numFmtId="9" fontId="0" fillId="3" borderId="0" xfId="0" applyNumberFormat="1" applyFill="1" applyAlignment="1">
      <alignment vertical="center"/>
    </xf>
    <xf numFmtId="0" fontId="12" fillId="9" borderId="14" xfId="0" applyFont="1" applyFill="1" applyBorder="1" applyAlignment="1">
      <alignment vertical="center" wrapText="1"/>
    </xf>
    <xf numFmtId="10" fontId="0" fillId="6" borderId="0" xfId="0" applyNumberFormat="1" applyFill="1" applyAlignment="1">
      <alignment horizontal="center" vertical="center" wrapText="1"/>
    </xf>
    <xf numFmtId="0" fontId="0" fillId="9" borderId="18" xfId="0" applyFill="1" applyBorder="1" applyAlignment="1">
      <alignment vertical="center" wrapText="1"/>
    </xf>
    <xf numFmtId="0" fontId="0" fillId="9" borderId="17" xfId="0" applyFill="1" applyBorder="1" applyAlignment="1">
      <alignment horizontal="center" vertical="center"/>
    </xf>
    <xf numFmtId="9" fontId="0" fillId="7" borderId="22" xfId="0" applyNumberFormat="1" applyFill="1" applyBorder="1" applyAlignment="1">
      <alignment vertical="center"/>
    </xf>
    <xf numFmtId="1" fontId="0" fillId="7" borderId="22" xfId="0" applyNumberFormat="1" applyFill="1" applyBorder="1" applyAlignment="1">
      <alignment horizontal="center" vertical="center"/>
    </xf>
    <xf numFmtId="2" fontId="0" fillId="7" borderId="22" xfId="0" applyNumberFormat="1" applyFill="1" applyBorder="1" applyAlignment="1">
      <alignment vertical="center"/>
    </xf>
    <xf numFmtId="0" fontId="0" fillId="9" borderId="14" xfId="0" applyFill="1" applyBorder="1" applyAlignment="1">
      <alignment wrapText="1"/>
    </xf>
    <xf numFmtId="1" fontId="0" fillId="6" borderId="0" xfId="0" applyNumberFormat="1" applyFill="1" applyAlignment="1">
      <alignment horizontal="center" vertical="center" wrapText="1"/>
    </xf>
    <xf numFmtId="0" fontId="0" fillId="7" borderId="5" xfId="0" applyFill="1" applyBorder="1"/>
    <xf numFmtId="0" fontId="0" fillId="7" borderId="5" xfId="0" applyFill="1" applyBorder="1" applyAlignment="1">
      <alignment horizontal="center"/>
    </xf>
    <xf numFmtId="2" fontId="0" fillId="7" borderId="5" xfId="0" applyNumberFormat="1" applyFill="1" applyBorder="1"/>
    <xf numFmtId="1" fontId="0" fillId="7" borderId="1" xfId="0" applyNumberFormat="1" applyFill="1" applyBorder="1" applyAlignment="1">
      <alignment horizontal="center"/>
    </xf>
    <xf numFmtId="0" fontId="0" fillId="9" borderId="14" xfId="0" applyFill="1" applyBorder="1"/>
    <xf numFmtId="1" fontId="23" fillId="6" borderId="0" xfId="0" applyNumberFormat="1" applyFont="1" applyFill="1" applyAlignment="1">
      <alignment horizontal="left" vertical="center"/>
    </xf>
    <xf numFmtId="0" fontId="0" fillId="7" borderId="1" xfId="0" applyFill="1" applyBorder="1" applyAlignment="1">
      <alignment horizontal="center"/>
    </xf>
    <xf numFmtId="2" fontId="0" fillId="7" borderId="1" xfId="0" applyNumberFormat="1" applyFill="1" applyBorder="1"/>
    <xf numFmtId="0" fontId="0" fillId="2" borderId="14" xfId="0" applyFill="1" applyBorder="1" applyAlignment="1" applyProtection="1">
      <alignment wrapText="1"/>
      <protection locked="0"/>
    </xf>
    <xf numFmtId="0" fontId="0" fillId="6" borderId="0" xfId="0" applyFill="1" applyAlignment="1">
      <alignment horizontal="left" vertical="top" wrapText="1"/>
    </xf>
    <xf numFmtId="0" fontId="23" fillId="6" borderId="0" xfId="0" applyFont="1" applyFill="1" applyAlignment="1">
      <alignment horizontal="right"/>
    </xf>
    <xf numFmtId="0" fontId="31" fillId="7" borderId="0" xfId="0" applyFont="1" applyFill="1" applyAlignment="1">
      <alignment horizontal="right"/>
    </xf>
    <xf numFmtId="0" fontId="23" fillId="6" borderId="0" xfId="0" applyFont="1" applyFill="1"/>
    <xf numFmtId="0" fontId="31" fillId="7" borderId="19" xfId="0" applyFont="1" applyFill="1" applyBorder="1" applyAlignment="1">
      <alignment horizontal="right"/>
    </xf>
    <xf numFmtId="2" fontId="0" fillId="7" borderId="20" xfId="0" applyNumberFormat="1" applyFill="1" applyBorder="1"/>
    <xf numFmtId="2" fontId="0" fillId="7" borderId="19" xfId="0" applyNumberFormat="1" applyFill="1" applyBorder="1"/>
    <xf numFmtId="2" fontId="1" fillId="7" borderId="0" xfId="0" applyNumberFormat="1" applyFont="1" applyFill="1"/>
    <xf numFmtId="0" fontId="38" fillId="7" borderId="0" xfId="0" applyFont="1" applyFill="1" applyAlignment="1">
      <alignment horizontal="right"/>
    </xf>
    <xf numFmtId="0" fontId="8" fillId="7" borderId="0" xfId="0" applyFont="1" applyFill="1"/>
    <xf numFmtId="0" fontId="39" fillId="7" borderId="0" xfId="0" applyFont="1" applyFill="1" applyAlignment="1">
      <alignment horizontal="right"/>
    </xf>
    <xf numFmtId="2" fontId="7" fillId="7" borderId="0" xfId="0" applyNumberFormat="1" applyFont="1" applyFill="1"/>
    <xf numFmtId="0" fontId="24" fillId="7" borderId="0" xfId="0" applyFont="1" applyFill="1" applyAlignment="1">
      <alignment horizontal="right" vertical="center"/>
    </xf>
    <xf numFmtId="2" fontId="1" fillId="6" borderId="1" xfId="0" applyNumberFormat="1" applyFont="1" applyFill="1" applyBorder="1" applyAlignment="1">
      <alignment vertical="center"/>
    </xf>
    <xf numFmtId="2" fontId="33" fillId="7" borderId="0" xfId="0" applyNumberFormat="1" applyFont="1" applyFill="1"/>
    <xf numFmtId="0" fontId="33" fillId="7" borderId="0" xfId="0" applyFont="1" applyFill="1"/>
    <xf numFmtId="0" fontId="32" fillId="7" borderId="0" xfId="0" applyFont="1" applyFill="1" applyAlignment="1">
      <alignment horizontal="right"/>
    </xf>
    <xf numFmtId="0" fontId="25" fillId="7" borderId="0" xfId="0" applyFont="1" applyFill="1" applyAlignment="1">
      <alignment horizontal="center" vertical="center" wrapText="1"/>
    </xf>
    <xf numFmtId="0" fontId="25" fillId="7" borderId="0" xfId="0" applyFont="1" applyFill="1" applyAlignment="1">
      <alignment wrapText="1"/>
    </xf>
    <xf numFmtId="0" fontId="0" fillId="6" borderId="9" xfId="0" applyFill="1" applyBorder="1"/>
    <xf numFmtId="0" fontId="21" fillId="4" borderId="0" xfId="0" applyFont="1" applyFill="1" applyAlignment="1">
      <alignment vertical="top" wrapText="1"/>
    </xf>
    <xf numFmtId="0" fontId="35" fillId="7" borderId="0" xfId="0" applyFont="1" applyFill="1" applyAlignment="1">
      <alignment horizontal="center"/>
    </xf>
    <xf numFmtId="0" fontId="28" fillId="7" borderId="0" xfId="0" applyFont="1" applyFill="1" applyAlignment="1">
      <alignment horizontal="center" vertical="top"/>
    </xf>
    <xf numFmtId="0" fontId="0" fillId="9" borderId="17" xfId="0" applyFill="1" applyBorder="1" applyAlignment="1">
      <alignment vertical="center" wrapText="1"/>
    </xf>
    <xf numFmtId="9" fontId="1" fillId="9" borderId="1" xfId="0" applyNumberFormat="1" applyFont="1" applyFill="1" applyBorder="1" applyAlignment="1">
      <alignment horizontal="center" vertical="center" wrapText="1"/>
    </xf>
    <xf numFmtId="9" fontId="0" fillId="7" borderId="5" xfId="0" applyNumberFormat="1" applyFill="1" applyBorder="1"/>
    <xf numFmtId="2" fontId="0" fillId="7" borderId="1" xfId="0" applyNumberFormat="1" applyFill="1" applyBorder="1" applyAlignment="1">
      <alignment horizontal="center"/>
    </xf>
    <xf numFmtId="0" fontId="0" fillId="7" borderId="1" xfId="0" applyFill="1" applyBorder="1"/>
    <xf numFmtId="9" fontId="0" fillId="3" borderId="0" xfId="0" applyNumberFormat="1" applyFill="1" applyAlignment="1">
      <alignment wrapText="1"/>
    </xf>
    <xf numFmtId="0" fontId="0" fillId="7" borderId="22" xfId="0" applyFill="1" applyBorder="1" applyAlignment="1">
      <alignment horizontal="center"/>
    </xf>
    <xf numFmtId="0" fontId="0" fillId="7" borderId="22" xfId="0" applyFill="1" applyBorder="1"/>
    <xf numFmtId="1" fontId="0" fillId="7" borderId="22" xfId="0" applyNumberFormat="1" applyFill="1" applyBorder="1" applyAlignment="1">
      <alignment horizontal="center"/>
    </xf>
    <xf numFmtId="2" fontId="0" fillId="7" borderId="22" xfId="0" applyNumberFormat="1" applyFill="1" applyBorder="1"/>
    <xf numFmtId="0" fontId="0" fillId="9" borderId="18" xfId="0" applyFill="1" applyBorder="1"/>
    <xf numFmtId="0" fontId="0" fillId="9" borderId="1" xfId="0" applyFill="1" applyBorder="1" applyAlignment="1">
      <alignment wrapText="1"/>
    </xf>
    <xf numFmtId="0" fontId="0" fillId="6" borderId="0" xfId="0" applyFill="1" applyAlignment="1">
      <alignment horizontal="center"/>
    </xf>
    <xf numFmtId="0" fontId="1" fillId="6" borderId="9" xfId="0" applyFont="1" applyFill="1" applyBorder="1"/>
    <xf numFmtId="0" fontId="0" fillId="7" borderId="18" xfId="0" applyFill="1" applyBorder="1"/>
    <xf numFmtId="0" fontId="35" fillId="7" borderId="18" xfId="0" applyFont="1" applyFill="1" applyBorder="1" applyAlignment="1">
      <alignment horizontal="center"/>
    </xf>
    <xf numFmtId="0" fontId="0" fillId="9" borderId="1" xfId="0" applyFill="1" applyBorder="1" applyAlignment="1">
      <alignment vertical="center" wrapText="1"/>
    </xf>
    <xf numFmtId="3" fontId="1" fillId="9" borderId="9" xfId="0" applyNumberFormat="1" applyFont="1" applyFill="1" applyBorder="1" applyAlignment="1">
      <alignment horizontal="center" vertical="center"/>
    </xf>
    <xf numFmtId="0" fontId="0" fillId="9" borderId="5" xfId="0" applyFill="1" applyBorder="1"/>
    <xf numFmtId="3" fontId="1" fillId="9" borderId="23" xfId="0" applyNumberFormat="1" applyFont="1" applyFill="1" applyBorder="1" applyAlignment="1">
      <alignment horizontal="center" vertical="center"/>
    </xf>
    <xf numFmtId="0" fontId="25" fillId="12" borderId="18" xfId="0" applyFont="1" applyFill="1" applyBorder="1" applyAlignment="1">
      <alignment wrapText="1"/>
    </xf>
    <xf numFmtId="9" fontId="0" fillId="9" borderId="5" xfId="0" applyNumberFormat="1" applyFill="1" applyBorder="1" applyAlignment="1">
      <alignment horizontal="center" vertical="center" wrapText="1"/>
    </xf>
    <xf numFmtId="0" fontId="0" fillId="9" borderId="18" xfId="0" applyFill="1" applyBorder="1" applyAlignment="1">
      <alignment wrapText="1"/>
    </xf>
    <xf numFmtId="0" fontId="12" fillId="9" borderId="18" xfId="0" applyFont="1" applyFill="1" applyBorder="1" applyAlignment="1">
      <alignment wrapText="1"/>
    </xf>
    <xf numFmtId="0" fontId="0" fillId="9" borderId="14" xfId="0" applyFill="1" applyBorder="1" applyAlignment="1">
      <alignment horizontal="center" vertical="center"/>
    </xf>
    <xf numFmtId="0" fontId="0" fillId="9" borderId="1" xfId="0" applyFill="1" applyBorder="1"/>
    <xf numFmtId="0" fontId="37" fillId="0" borderId="0" xfId="0" applyFont="1"/>
    <xf numFmtId="0" fontId="0" fillId="9" borderId="9" xfId="0" applyFill="1" applyBorder="1" applyAlignment="1">
      <alignment wrapText="1"/>
    </xf>
    <xf numFmtId="9" fontId="0" fillId="7" borderId="22" xfId="0" applyNumberFormat="1" applyFill="1" applyBorder="1"/>
    <xf numFmtId="0" fontId="12" fillId="9" borderId="9" xfId="0" applyFont="1" applyFill="1" applyBorder="1" applyAlignment="1">
      <alignment wrapText="1"/>
    </xf>
    <xf numFmtId="0" fontId="11" fillId="2" borderId="1" xfId="0" applyFont="1" applyFill="1" applyBorder="1" applyAlignment="1" applyProtection="1">
      <alignment horizontal="center" vertical="center"/>
      <protection locked="0"/>
    </xf>
    <xf numFmtId="0" fontId="9" fillId="0" borderId="0" xfId="0" applyFont="1"/>
    <xf numFmtId="0" fontId="0" fillId="9" borderId="0" xfId="0" applyFill="1"/>
    <xf numFmtId="0" fontId="0" fillId="9" borderId="14" xfId="0" applyFill="1" applyBorder="1" applyAlignment="1">
      <alignment horizontal="left" vertical="center" wrapText="1"/>
    </xf>
    <xf numFmtId="0" fontId="0" fillId="9" borderId="2" xfId="0" applyFill="1" applyBorder="1" applyAlignment="1">
      <alignment wrapText="1"/>
    </xf>
    <xf numFmtId="1" fontId="33" fillId="7" borderId="0" xfId="0" applyNumberFormat="1" applyFont="1" applyFill="1"/>
    <xf numFmtId="0" fontId="21" fillId="4" borderId="1" xfId="0" applyFont="1" applyFill="1" applyBorder="1" applyAlignment="1">
      <alignment vertical="top" wrapText="1"/>
    </xf>
    <xf numFmtId="0" fontId="12" fillId="9" borderId="16" xfId="0" applyFont="1" applyFill="1" applyBorder="1" applyAlignment="1">
      <alignment vertical="top" wrapText="1"/>
    </xf>
    <xf numFmtId="3" fontId="1" fillId="9" borderId="16" xfId="0" applyNumberFormat="1" applyFont="1" applyFill="1" applyBorder="1" applyAlignment="1">
      <alignment horizontal="center" vertical="center"/>
    </xf>
    <xf numFmtId="0" fontId="0" fillId="9" borderId="18" xfId="0" applyFill="1" applyBorder="1" applyAlignment="1">
      <alignment vertical="top" wrapText="1"/>
    </xf>
    <xf numFmtId="0" fontId="0" fillId="9" borderId="16" xfId="0" applyFill="1" applyBorder="1" applyAlignment="1">
      <alignment horizontal="center"/>
    </xf>
    <xf numFmtId="0" fontId="0" fillId="7" borderId="0" xfId="0" applyFill="1" applyAlignment="1">
      <alignment horizontal="right" vertical="top" wrapText="1"/>
    </xf>
    <xf numFmtId="9" fontId="0" fillId="7" borderId="1" xfId="0" applyNumberFormat="1" applyFill="1" applyBorder="1"/>
    <xf numFmtId="0" fontId="0" fillId="9" borderId="6" xfId="0" applyFill="1" applyBorder="1" applyAlignment="1">
      <alignment horizontal="center"/>
    </xf>
    <xf numFmtId="1" fontId="0" fillId="6" borderId="0" xfId="0" applyNumberFormat="1" applyFill="1" applyAlignment="1">
      <alignment horizontal="center"/>
    </xf>
    <xf numFmtId="0" fontId="23" fillId="6" borderId="0" xfId="0" applyFont="1" applyFill="1" applyAlignment="1">
      <alignment wrapText="1"/>
    </xf>
    <xf numFmtId="0" fontId="41" fillId="7" borderId="0" xfId="0" applyFont="1" applyFill="1"/>
    <xf numFmtId="0" fontId="42" fillId="7" borderId="0" xfId="0" applyFont="1" applyFill="1" applyAlignment="1">
      <alignment horizontal="right"/>
    </xf>
    <xf numFmtId="0" fontId="36" fillId="7" borderId="0" xfId="0" applyFont="1" applyFill="1" applyAlignment="1">
      <alignment horizontal="center" vertical="center" wrapText="1"/>
    </xf>
    <xf numFmtId="0" fontId="12" fillId="7" borderId="0" xfId="0" applyFont="1" applyFill="1"/>
    <xf numFmtId="0" fontId="21" fillId="4" borderId="4" xfId="0" applyFont="1" applyFill="1" applyBorder="1" applyAlignment="1">
      <alignment vertical="top" wrapText="1"/>
    </xf>
    <xf numFmtId="0" fontId="12" fillId="9" borderId="6" xfId="0" applyFont="1" applyFill="1" applyBorder="1" applyAlignment="1">
      <alignment wrapText="1"/>
    </xf>
    <xf numFmtId="0" fontId="23" fillId="6" borderId="0" xfId="0" applyFont="1" applyFill="1" applyAlignment="1">
      <alignment horizontal="left" wrapText="1"/>
    </xf>
    <xf numFmtId="3" fontId="0" fillId="9" borderId="5" xfId="0" applyNumberFormat="1" applyFill="1" applyBorder="1"/>
    <xf numFmtId="3" fontId="1" fillId="10" borderId="15" xfId="0" applyNumberFormat="1" applyFont="1" applyFill="1" applyBorder="1" applyAlignment="1">
      <alignment horizontal="center" vertical="center" wrapText="1"/>
    </xf>
    <xf numFmtId="0" fontId="12" fillId="9" borderId="14" xfId="0" applyFont="1" applyFill="1" applyBorder="1" applyAlignment="1">
      <alignment wrapText="1"/>
    </xf>
    <xf numFmtId="3" fontId="11" fillId="2" borderId="1" xfId="0" applyNumberFormat="1" applyFont="1" applyFill="1" applyBorder="1" applyAlignment="1">
      <alignment horizontal="center" vertical="center"/>
    </xf>
    <xf numFmtId="0" fontId="12" fillId="9" borderId="1" xfId="0" applyFont="1" applyFill="1" applyBorder="1" applyAlignment="1">
      <alignment horizontal="left" vertical="center" wrapText="1"/>
    </xf>
    <xf numFmtId="0" fontId="0" fillId="7" borderId="0" xfId="0" applyFill="1" applyAlignment="1">
      <alignment horizontal="right" wrapText="1"/>
    </xf>
    <xf numFmtId="0" fontId="12" fillId="9" borderId="1" xfId="0" applyFont="1" applyFill="1" applyBorder="1" applyAlignment="1">
      <alignment horizontal="left" vertical="center"/>
    </xf>
    <xf numFmtId="0" fontId="12" fillId="9" borderId="5" xfId="0" applyFont="1" applyFill="1" applyBorder="1" applyAlignment="1">
      <alignment horizontal="left" vertical="center" wrapText="1"/>
    </xf>
    <xf numFmtId="3" fontId="11" fillId="2" borderId="6" xfId="0" applyNumberFormat="1" applyFont="1" applyFill="1" applyBorder="1" applyAlignment="1">
      <alignment horizontal="center" vertical="center"/>
    </xf>
    <xf numFmtId="0" fontId="12" fillId="9" borderId="1" xfId="0" applyFont="1" applyFill="1" applyBorder="1" applyAlignment="1">
      <alignment vertical="center"/>
    </xf>
    <xf numFmtId="9" fontId="0" fillId="7" borderId="24" xfId="0" applyNumberFormat="1" applyFill="1" applyBorder="1"/>
    <xf numFmtId="0" fontId="12" fillId="9" borderId="1" xfId="0" applyFont="1" applyFill="1" applyBorder="1" applyAlignment="1">
      <alignment wrapText="1"/>
    </xf>
    <xf numFmtId="0" fontId="11" fillId="2" borderId="1" xfId="0" applyFont="1" applyFill="1" applyBorder="1" applyAlignment="1">
      <alignment horizontal="center" vertical="center"/>
    </xf>
    <xf numFmtId="0" fontId="12" fillId="9" borderId="1" xfId="0" applyFont="1" applyFill="1" applyBorder="1"/>
    <xf numFmtId="0" fontId="12" fillId="9" borderId="23" xfId="0" applyFont="1" applyFill="1" applyBorder="1"/>
    <xf numFmtId="0" fontId="0" fillId="2" borderId="14" xfId="0" applyFill="1" applyBorder="1" applyAlignment="1">
      <alignment wrapText="1"/>
    </xf>
    <xf numFmtId="2" fontId="0" fillId="7" borderId="25" xfId="0" applyNumberFormat="1" applyFill="1" applyBorder="1"/>
    <xf numFmtId="2" fontId="0" fillId="7" borderId="26" xfId="0" applyNumberFormat="1" applyFill="1" applyBorder="1"/>
    <xf numFmtId="1" fontId="0" fillId="6" borderId="9" xfId="0" applyNumberFormat="1" applyFill="1" applyBorder="1"/>
    <xf numFmtId="0" fontId="12" fillId="9" borderId="5" xfId="0" applyFont="1" applyFill="1" applyBorder="1" applyAlignment="1">
      <alignment vertical="top" wrapText="1"/>
    </xf>
    <xf numFmtId="3" fontId="1" fillId="9" borderId="1" xfId="0" applyNumberFormat="1" applyFont="1" applyFill="1" applyBorder="1" applyAlignment="1">
      <alignment horizontal="center" vertical="center"/>
    </xf>
    <xf numFmtId="0" fontId="0" fillId="2" borderId="14" xfId="0" applyFill="1" applyBorder="1" applyAlignment="1" applyProtection="1">
      <alignment vertical="center" wrapText="1"/>
      <protection locked="0"/>
    </xf>
    <xf numFmtId="2" fontId="1" fillId="14" borderId="1" xfId="0" applyNumberFormat="1" applyFont="1" applyFill="1" applyBorder="1" applyAlignment="1">
      <alignment horizontal="center" vertical="center"/>
    </xf>
    <xf numFmtId="0" fontId="18" fillId="4" borderId="7" xfId="0" applyFont="1" applyFill="1" applyBorder="1" applyAlignment="1">
      <alignment vertical="center"/>
    </xf>
    <xf numFmtId="0" fontId="18" fillId="4" borderId="8" xfId="0" applyFont="1" applyFill="1" applyBorder="1" applyAlignment="1">
      <alignment vertical="center"/>
    </xf>
    <xf numFmtId="0" fontId="21" fillId="4" borderId="7" xfId="0" applyFont="1" applyFill="1" applyBorder="1" applyAlignment="1">
      <alignment horizontal="center" vertical="center"/>
    </xf>
    <xf numFmtId="0" fontId="25" fillId="6" borderId="30" xfId="0" applyFont="1" applyFill="1" applyBorder="1" applyAlignment="1">
      <alignment wrapText="1"/>
    </xf>
    <xf numFmtId="0" fontId="25" fillId="3" borderId="1" xfId="0" applyFont="1" applyFill="1" applyBorder="1" applyAlignment="1">
      <alignment wrapText="1"/>
    </xf>
    <xf numFmtId="0" fontId="25" fillId="6" borderId="31" xfId="0" applyFont="1" applyFill="1" applyBorder="1" applyAlignment="1">
      <alignment wrapText="1"/>
    </xf>
    <xf numFmtId="2" fontId="1" fillId="9" borderId="30" xfId="0" applyNumberFormat="1" applyFont="1" applyFill="1" applyBorder="1" applyAlignment="1">
      <alignment horizontal="center" vertical="center"/>
    </xf>
    <xf numFmtId="2" fontId="1" fillId="9" borderId="31" xfId="0" applyNumberFormat="1" applyFont="1" applyFill="1" applyBorder="1" applyAlignment="1">
      <alignment horizontal="center" vertical="center"/>
    </xf>
    <xf numFmtId="2" fontId="25" fillId="7" borderId="30" xfId="0" applyNumberFormat="1" applyFont="1" applyFill="1" applyBorder="1" applyAlignment="1">
      <alignment horizontal="center" vertical="center" wrapText="1"/>
    </xf>
    <xf numFmtId="2" fontId="25" fillId="7" borderId="1" xfId="0" applyNumberFormat="1" applyFont="1" applyFill="1" applyBorder="1" applyAlignment="1">
      <alignment horizontal="center" vertical="center" wrapText="1"/>
    </xf>
    <xf numFmtId="2" fontId="25" fillId="7" borderId="31" xfId="0" applyNumberFormat="1" applyFont="1" applyFill="1" applyBorder="1" applyAlignment="1">
      <alignment horizontal="center" vertical="center" wrapText="1"/>
    </xf>
    <xf numFmtId="2" fontId="1" fillId="9" borderId="30" xfId="0" applyNumberFormat="1" applyFont="1" applyFill="1" applyBorder="1" applyAlignment="1">
      <alignment horizontal="center" vertical="center" wrapText="1"/>
    </xf>
    <xf numFmtId="2" fontId="1" fillId="9" borderId="31" xfId="0" applyNumberFormat="1" applyFont="1" applyFill="1" applyBorder="1" applyAlignment="1">
      <alignment horizontal="center" vertical="center" wrapText="1"/>
    </xf>
    <xf numFmtId="0" fontId="0" fillId="7" borderId="32" xfId="0" applyFill="1" applyBorder="1"/>
    <xf numFmtId="0" fontId="0" fillId="7" borderId="33" xfId="0" applyFill="1" applyBorder="1"/>
    <xf numFmtId="0" fontId="0" fillId="7" borderId="30" xfId="0" applyFill="1" applyBorder="1" applyAlignment="1">
      <alignment horizontal="center"/>
    </xf>
    <xf numFmtId="0" fontId="0" fillId="7" borderId="31" xfId="0" applyFill="1" applyBorder="1" applyAlignment="1">
      <alignment horizontal="center"/>
    </xf>
    <xf numFmtId="0" fontId="12" fillId="7" borderId="30" xfId="0" applyFont="1" applyFill="1" applyBorder="1" applyAlignment="1">
      <alignment horizontal="center"/>
    </xf>
    <xf numFmtId="0" fontId="12" fillId="7" borderId="1" xfId="0" applyFont="1" applyFill="1" applyBorder="1" applyAlignment="1">
      <alignment horizontal="center"/>
    </xf>
    <xf numFmtId="0" fontId="12" fillId="7" borderId="31" xfId="0" applyFont="1" applyFill="1" applyBorder="1" applyAlignment="1">
      <alignment horizontal="center"/>
    </xf>
    <xf numFmtId="0" fontId="0" fillId="7" borderId="34" xfId="0" applyFill="1" applyBorder="1" applyAlignment="1">
      <alignment horizontal="center" vertical="center"/>
    </xf>
    <xf numFmtId="0" fontId="0" fillId="7" borderId="4" xfId="0" applyFill="1" applyBorder="1" applyAlignment="1">
      <alignment horizontal="center" vertical="center"/>
    </xf>
    <xf numFmtId="0" fontId="0" fillId="7" borderId="35" xfId="0" applyFill="1" applyBorder="1" applyAlignment="1">
      <alignment horizontal="center" vertical="center"/>
    </xf>
    <xf numFmtId="0" fontId="24" fillId="7" borderId="0" xfId="0" applyFont="1" applyFill="1" applyAlignment="1">
      <alignment horizontal="right" vertical="center" wrapText="1"/>
    </xf>
    <xf numFmtId="0" fontId="1" fillId="7" borderId="7" xfId="0" applyFont="1" applyFill="1" applyBorder="1" applyAlignment="1">
      <alignment vertical="center" wrapText="1"/>
    </xf>
    <xf numFmtId="0" fontId="1" fillId="7" borderId="38" xfId="0" applyFont="1" applyFill="1" applyBorder="1" applyAlignment="1">
      <alignment vertical="center" wrapText="1"/>
    </xf>
    <xf numFmtId="0" fontId="1" fillId="7" borderId="0" xfId="0" applyFont="1" applyFill="1" applyAlignment="1">
      <alignment horizontal="center"/>
    </xf>
    <xf numFmtId="0" fontId="24" fillId="7" borderId="29" xfId="0" applyFont="1" applyFill="1" applyBorder="1" applyAlignment="1">
      <alignment horizontal="center" wrapText="1"/>
    </xf>
    <xf numFmtId="0" fontId="25" fillId="16" borderId="34" xfId="0" applyFont="1" applyFill="1" applyBorder="1" applyAlignment="1">
      <alignment wrapText="1"/>
    </xf>
    <xf numFmtId="0" fontId="25" fillId="16" borderId="35" xfId="0" applyFont="1" applyFill="1" applyBorder="1" applyAlignment="1">
      <alignment wrapText="1"/>
    </xf>
    <xf numFmtId="0" fontId="25" fillId="16" borderId="39" xfId="0" applyFont="1" applyFill="1" applyBorder="1" applyAlignment="1">
      <alignment wrapText="1"/>
    </xf>
    <xf numFmtId="0" fontId="25" fillId="16" borderId="4" xfId="0" applyFont="1" applyFill="1" applyBorder="1" applyAlignment="1">
      <alignment wrapText="1"/>
    </xf>
    <xf numFmtId="0" fontId="44" fillId="15" borderId="30" xfId="0" applyFont="1" applyFill="1" applyBorder="1" applyAlignment="1">
      <alignment wrapText="1"/>
    </xf>
    <xf numFmtId="0" fontId="44" fillId="15" borderId="3" xfId="0" applyFont="1" applyFill="1" applyBorder="1" applyAlignment="1">
      <alignment wrapText="1"/>
    </xf>
    <xf numFmtId="0" fontId="44" fillId="15" borderId="35" xfId="0" applyFont="1" applyFill="1" applyBorder="1" applyAlignment="1">
      <alignment wrapText="1"/>
    </xf>
    <xf numFmtId="2" fontId="0" fillId="7" borderId="40" xfId="0" applyNumberFormat="1" applyFill="1" applyBorder="1"/>
    <xf numFmtId="2" fontId="0" fillId="7" borderId="41" xfId="0" applyNumberFormat="1" applyFill="1" applyBorder="1"/>
    <xf numFmtId="2" fontId="45" fillId="15" borderId="40" xfId="0" applyNumberFormat="1" applyFont="1" applyFill="1" applyBorder="1"/>
    <xf numFmtId="2" fontId="1" fillId="17" borderId="42" xfId="0" applyNumberFormat="1" applyFont="1" applyFill="1" applyBorder="1" applyAlignment="1">
      <alignment horizontal="center" vertical="center"/>
    </xf>
    <xf numFmtId="0" fontId="1" fillId="7" borderId="43" xfId="0" applyFont="1" applyFill="1" applyBorder="1" applyAlignment="1">
      <alignment horizontal="center" vertical="center"/>
    </xf>
    <xf numFmtId="0" fontId="46" fillId="7" borderId="0" xfId="0" applyFont="1" applyFill="1" applyAlignment="1">
      <alignment horizontal="right" wrapText="1"/>
    </xf>
    <xf numFmtId="0" fontId="1" fillId="0" borderId="0" xfId="0" applyFont="1"/>
    <xf numFmtId="0" fontId="0" fillId="0" borderId="0" xfId="0" applyAlignment="1">
      <alignment horizontal="center" vertical="center"/>
    </xf>
    <xf numFmtId="0" fontId="0" fillId="18" borderId="0" xfId="0" applyFill="1" applyAlignment="1">
      <alignment horizontal="center" vertical="center"/>
    </xf>
    <xf numFmtId="0" fontId="0" fillId="0" borderId="0" xfId="0" applyAlignment="1">
      <alignment horizontal="center"/>
    </xf>
    <xf numFmtId="2" fontId="0" fillId="0" borderId="1" xfId="0" applyNumberFormat="1" applyBorder="1"/>
    <xf numFmtId="2" fontId="0" fillId="18" borderId="1" xfId="0" applyNumberFormat="1" applyFill="1" applyBorder="1"/>
    <xf numFmtId="164" fontId="47" fillId="0" borderId="0" xfId="1" applyBorder="1" applyProtection="1"/>
    <xf numFmtId="165" fontId="0" fillId="0" borderId="1" xfId="0" applyNumberFormat="1" applyBorder="1"/>
    <xf numFmtId="165" fontId="0" fillId="18" borderId="1" xfId="0" applyNumberFormat="1" applyFill="1" applyBorder="1"/>
    <xf numFmtId="0" fontId="7" fillId="0" borderId="0" xfId="0" applyFont="1"/>
    <xf numFmtId="0" fontId="48" fillId="6" borderId="1" xfId="0" applyFont="1" applyFill="1" applyBorder="1" applyAlignment="1">
      <alignment vertical="center" wrapText="1"/>
    </xf>
    <xf numFmtId="1" fontId="9" fillId="6" borderId="0" xfId="0" applyNumberFormat="1" applyFont="1" applyFill="1" applyAlignment="1">
      <alignment vertical="center"/>
    </xf>
    <xf numFmtId="0" fontId="37" fillId="19" borderId="0" xfId="0" applyFont="1" applyFill="1"/>
    <xf numFmtId="3" fontId="48" fillId="9" borderId="5" xfId="0" applyNumberFormat="1" applyFont="1" applyFill="1" applyBorder="1" applyAlignment="1">
      <alignment horizontal="center" vertical="center"/>
    </xf>
    <xf numFmtId="0" fontId="50" fillId="0" borderId="0" xfId="0" applyFont="1"/>
    <xf numFmtId="0" fontId="50" fillId="0" borderId="0" xfId="0" applyFont="1" applyAlignment="1">
      <alignment vertical="center"/>
    </xf>
    <xf numFmtId="0" fontId="51" fillId="0" borderId="1" xfId="0" applyFont="1" applyBorder="1" applyAlignment="1">
      <alignment vertical="center"/>
    </xf>
    <xf numFmtId="0" fontId="50" fillId="0" borderId="1" xfId="0" applyFont="1" applyBorder="1" applyAlignment="1">
      <alignment vertical="center"/>
    </xf>
    <xf numFmtId="0" fontId="51" fillId="0" borderId="1" xfId="0" applyFont="1" applyBorder="1"/>
    <xf numFmtId="0" fontId="53" fillId="6" borderId="0" xfId="0" applyFont="1" applyFill="1"/>
    <xf numFmtId="0" fontId="54" fillId="0" borderId="1" xfId="0" applyFont="1" applyBorder="1"/>
    <xf numFmtId="0" fontId="0" fillId="9" borderId="5" xfId="0" applyFill="1" applyBorder="1" applyAlignment="1">
      <alignment horizontal="left" vertical="center" wrapText="1"/>
    </xf>
    <xf numFmtId="1" fontId="9" fillId="6" borderId="0" xfId="0" applyNumberFormat="1" applyFont="1" applyFill="1" applyAlignment="1">
      <alignment vertical="center" wrapText="1"/>
    </xf>
    <xf numFmtId="0" fontId="55" fillId="0" borderId="1" xfId="0" applyFont="1" applyBorder="1" applyAlignment="1">
      <alignment vertical="center"/>
    </xf>
    <xf numFmtId="0" fontId="55" fillId="0" borderId="1" xfId="0" applyFont="1" applyBorder="1"/>
    <xf numFmtId="0" fontId="0" fillId="9" borderId="9" xfId="0" applyFill="1" applyBorder="1"/>
    <xf numFmtId="0" fontId="12" fillId="9" borderId="44" xfId="0" applyFont="1" applyFill="1" applyBorder="1" applyAlignment="1">
      <alignment wrapText="1"/>
    </xf>
    <xf numFmtId="0" fontId="0" fillId="9" borderId="44" xfId="0" applyFill="1" applyBorder="1" applyAlignment="1">
      <alignment wrapText="1"/>
    </xf>
    <xf numFmtId="0" fontId="0" fillId="9" borderId="18" xfId="0" applyFill="1" applyBorder="1" applyAlignment="1">
      <alignment horizontal="center" vertical="center"/>
    </xf>
    <xf numFmtId="0" fontId="0" fillId="9" borderId="14" xfId="0" applyFill="1" applyBorder="1" applyAlignment="1">
      <alignment horizontal="center"/>
    </xf>
    <xf numFmtId="0" fontId="0" fillId="9" borderId="4" xfId="0" applyFill="1" applyBorder="1"/>
    <xf numFmtId="1" fontId="0" fillId="7" borderId="4" xfId="0" applyNumberFormat="1" applyFill="1" applyBorder="1" applyAlignment="1">
      <alignment horizontal="center"/>
    </xf>
    <xf numFmtId="0" fontId="0" fillId="7" borderId="4" xfId="0" applyFill="1" applyBorder="1" applyAlignment="1">
      <alignment horizontal="center"/>
    </xf>
    <xf numFmtId="9" fontId="0" fillId="9" borderId="44" xfId="0" applyNumberFormat="1" applyFill="1" applyBorder="1" applyAlignment="1">
      <alignment horizontal="center" vertical="center" wrapText="1"/>
    </xf>
    <xf numFmtId="9" fontId="1" fillId="9" borderId="15" xfId="0" applyNumberFormat="1" applyFont="1" applyFill="1" applyBorder="1" applyAlignment="1">
      <alignment horizontal="center" vertical="center" wrapText="1"/>
    </xf>
    <xf numFmtId="0" fontId="0" fillId="21" borderId="0" xfId="0" applyFill="1"/>
    <xf numFmtId="0" fontId="0" fillId="21" borderId="0" xfId="0" applyFill="1" applyAlignment="1">
      <alignment wrapText="1"/>
    </xf>
    <xf numFmtId="1" fontId="0" fillId="6" borderId="1" xfId="0" applyNumberFormat="1" applyFill="1" applyBorder="1"/>
    <xf numFmtId="0" fontId="27" fillId="3" borderId="1" xfId="0" applyFont="1" applyFill="1" applyBorder="1" applyAlignment="1">
      <alignment vertical="center" wrapText="1"/>
    </xf>
    <xf numFmtId="0" fontId="34" fillId="9" borderId="1" xfId="0" applyFont="1" applyFill="1" applyBorder="1" applyAlignment="1">
      <alignment horizontal="left" wrapText="1"/>
    </xf>
    <xf numFmtId="0" fontId="1" fillId="9" borderId="1" xfId="0" applyFont="1" applyFill="1" applyBorder="1" applyAlignment="1">
      <alignment wrapText="1"/>
    </xf>
    <xf numFmtId="1" fontId="1" fillId="9" borderId="1" xfId="0" applyNumberFormat="1" applyFont="1" applyFill="1" applyBorder="1" applyAlignment="1">
      <alignment wrapText="1"/>
    </xf>
    <xf numFmtId="3" fontId="9" fillId="3" borderId="0" xfId="0" applyNumberFormat="1" applyFont="1" applyFill="1" applyAlignment="1">
      <alignment vertical="center"/>
    </xf>
    <xf numFmtId="0" fontId="9" fillId="3" borderId="0" xfId="0" applyFont="1" applyFill="1"/>
    <xf numFmtId="0" fontId="0" fillId="7" borderId="22" xfId="0" applyFill="1" applyBorder="1" applyAlignment="1">
      <alignment vertical="center"/>
    </xf>
    <xf numFmtId="0" fontId="37" fillId="19" borderId="0" xfId="0" applyFont="1" applyFill="1" applyAlignment="1">
      <alignment vertical="center"/>
    </xf>
    <xf numFmtId="0" fontId="0" fillId="21" borderId="0" xfId="0" applyFill="1" applyAlignment="1">
      <alignment vertical="center"/>
    </xf>
    <xf numFmtId="0" fontId="0" fillId="22" borderId="0" xfId="0" applyFill="1" applyAlignment="1">
      <alignment wrapText="1"/>
    </xf>
    <xf numFmtId="9" fontId="0" fillId="9" borderId="46" xfId="0" applyNumberFormat="1" applyFill="1" applyBorder="1" applyAlignment="1">
      <alignment horizontal="center" vertical="center" wrapText="1"/>
    </xf>
    <xf numFmtId="0" fontId="0" fillId="9" borderId="1" xfId="0" applyFill="1" applyBorder="1" applyAlignment="1">
      <alignment horizontal="center" vertical="center"/>
    </xf>
    <xf numFmtId="0" fontId="58" fillId="20" borderId="5" xfId="0" applyFont="1" applyFill="1" applyBorder="1" applyAlignment="1">
      <alignment vertical="center"/>
    </xf>
    <xf numFmtId="0" fontId="25" fillId="23" borderId="4" xfId="0" applyFont="1" applyFill="1" applyBorder="1" applyAlignment="1">
      <alignment wrapText="1"/>
    </xf>
    <xf numFmtId="0" fontId="25" fillId="23" borderId="3" xfId="0" applyFont="1" applyFill="1" applyBorder="1" applyAlignment="1">
      <alignment wrapText="1"/>
    </xf>
    <xf numFmtId="0" fontId="25" fillId="23" borderId="1" xfId="0" applyFont="1" applyFill="1" applyBorder="1" applyAlignment="1">
      <alignment wrapText="1"/>
    </xf>
    <xf numFmtId="0" fontId="0" fillId="23" borderId="0" xfId="0" applyFill="1"/>
    <xf numFmtId="0" fontId="0" fillId="22" borderId="0" xfId="0" applyFill="1" applyAlignment="1">
      <alignment vertical="center" wrapText="1"/>
    </xf>
    <xf numFmtId="0" fontId="0" fillId="9" borderId="1" xfId="0" applyFill="1" applyBorder="1" applyAlignment="1">
      <alignment horizontal="left" vertical="top" wrapText="1"/>
    </xf>
    <xf numFmtId="0" fontId="0" fillId="7" borderId="1" xfId="0" applyFill="1" applyBorder="1" applyAlignment="1">
      <alignment vertical="center"/>
    </xf>
    <xf numFmtId="0" fontId="25" fillId="6" borderId="2" xfId="0" applyFont="1" applyFill="1" applyBorder="1" applyAlignment="1">
      <alignment wrapText="1"/>
    </xf>
    <xf numFmtId="2" fontId="1" fillId="9" borderId="2" xfId="0" applyNumberFormat="1" applyFont="1" applyFill="1" applyBorder="1" applyAlignment="1">
      <alignment horizontal="center" vertical="center"/>
    </xf>
    <xf numFmtId="2" fontId="25" fillId="7" borderId="2" xfId="0" applyNumberFormat="1" applyFont="1" applyFill="1" applyBorder="1" applyAlignment="1">
      <alignment horizontal="center" vertical="center" wrapText="1"/>
    </xf>
    <xf numFmtId="0" fontId="25" fillId="6" borderId="2" xfId="0" applyFont="1" applyFill="1" applyBorder="1" applyAlignment="1">
      <alignment horizontal="center" vertical="center" wrapText="1"/>
    </xf>
    <xf numFmtId="2" fontId="1" fillId="9" borderId="2" xfId="0" applyNumberFormat="1" applyFont="1" applyFill="1" applyBorder="1" applyAlignment="1">
      <alignment horizontal="center" vertical="center" wrapText="1"/>
    </xf>
    <xf numFmtId="0" fontId="0" fillId="7" borderId="0" xfId="0" applyFill="1" applyBorder="1"/>
    <xf numFmtId="0" fontId="0" fillId="7" borderId="2" xfId="0" applyFill="1" applyBorder="1" applyAlignment="1">
      <alignment horizontal="center"/>
    </xf>
    <xf numFmtId="0" fontId="12" fillId="7" borderId="2" xfId="0" applyFont="1" applyFill="1" applyBorder="1" applyAlignment="1">
      <alignment horizontal="center"/>
    </xf>
    <xf numFmtId="0" fontId="0" fillId="7" borderId="3" xfId="0" applyFill="1" applyBorder="1" applyAlignment="1">
      <alignment horizontal="center" vertical="center"/>
    </xf>
    <xf numFmtId="0" fontId="25" fillId="6" borderId="30" xfId="0" applyFont="1" applyFill="1" applyBorder="1" applyAlignment="1">
      <alignment horizontal="center" vertical="center" wrapText="1"/>
    </xf>
    <xf numFmtId="0" fontId="25" fillId="6" borderId="31" xfId="0" applyFont="1" applyFill="1" applyBorder="1" applyAlignment="1">
      <alignment horizontal="center" vertical="center" wrapText="1"/>
    </xf>
    <xf numFmtId="0" fontId="25" fillId="3" borderId="6" xfId="0" applyFont="1" applyFill="1" applyBorder="1" applyAlignment="1">
      <alignment wrapText="1"/>
    </xf>
    <xf numFmtId="2" fontId="1" fillId="9" borderId="6" xfId="0" applyNumberFormat="1" applyFont="1" applyFill="1" applyBorder="1" applyAlignment="1">
      <alignment horizontal="center" vertical="center"/>
    </xf>
    <xf numFmtId="2" fontId="25" fillId="7" borderId="6" xfId="0" applyNumberFormat="1" applyFont="1" applyFill="1" applyBorder="1" applyAlignment="1">
      <alignment horizontal="center" vertical="center" wrapText="1"/>
    </xf>
    <xf numFmtId="0" fontId="25" fillId="6" borderId="6" xfId="0" applyFont="1" applyFill="1" applyBorder="1" applyAlignment="1">
      <alignment horizontal="center" vertical="center" wrapText="1"/>
    </xf>
    <xf numFmtId="2" fontId="1" fillId="9" borderId="6" xfId="0" applyNumberFormat="1" applyFont="1" applyFill="1" applyBorder="1" applyAlignment="1">
      <alignment horizontal="center" vertical="center" wrapText="1"/>
    </xf>
    <xf numFmtId="0" fontId="0" fillId="7" borderId="6" xfId="0" applyFill="1" applyBorder="1" applyAlignment="1">
      <alignment horizontal="center"/>
    </xf>
    <xf numFmtId="0" fontId="12" fillId="7" borderId="6" xfId="0" applyFont="1" applyFill="1" applyBorder="1" applyAlignment="1">
      <alignment horizontal="center"/>
    </xf>
    <xf numFmtId="0" fontId="0" fillId="7" borderId="17" xfId="0" applyFill="1" applyBorder="1" applyAlignment="1">
      <alignment horizontal="center" vertical="center"/>
    </xf>
    <xf numFmtId="3" fontId="58" fillId="20" borderId="44" xfId="0" applyNumberFormat="1" applyFont="1" applyFill="1" applyBorder="1"/>
    <xf numFmtId="3" fontId="58" fillId="20" borderId="46" xfId="0" applyNumberFormat="1" applyFont="1" applyFill="1" applyBorder="1"/>
    <xf numFmtId="0" fontId="58" fillId="20" borderId="46" xfId="0" applyFont="1" applyFill="1" applyBorder="1"/>
    <xf numFmtId="3" fontId="58" fillId="20" borderId="5" xfId="0" applyNumberFormat="1" applyFont="1" applyFill="1" applyBorder="1"/>
    <xf numFmtId="9" fontId="0" fillId="3" borderId="1" xfId="0" applyNumberFormat="1" applyFill="1" applyBorder="1" applyAlignment="1">
      <alignment horizontal="right" vertical="center" wrapText="1"/>
    </xf>
    <xf numFmtId="0" fontId="11" fillId="2" borderId="1" xfId="0" applyFont="1" applyFill="1" applyBorder="1" applyAlignment="1">
      <alignment vertical="center"/>
    </xf>
    <xf numFmtId="0" fontId="58" fillId="20" borderId="53" xfId="0" applyFont="1" applyFill="1" applyBorder="1"/>
    <xf numFmtId="3" fontId="58" fillId="20" borderId="45" xfId="0" applyNumberFormat="1" applyFont="1" applyFill="1" applyBorder="1"/>
    <xf numFmtId="0" fontId="58" fillId="20" borderId="45" xfId="0" applyFont="1" applyFill="1" applyBorder="1"/>
    <xf numFmtId="0" fontId="11" fillId="2" borderId="6" xfId="0" applyFont="1" applyFill="1" applyBorder="1" applyAlignment="1">
      <alignment horizontal="center" vertical="center"/>
    </xf>
    <xf numFmtId="0" fontId="11" fillId="2" borderId="6" xfId="0" applyFont="1" applyFill="1" applyBorder="1" applyAlignment="1">
      <alignment horizontal="center"/>
    </xf>
    <xf numFmtId="0" fontId="11" fillId="2" borderId="16" xfId="0" applyFont="1" applyFill="1" applyBorder="1" applyAlignment="1">
      <alignment horizontal="center"/>
    </xf>
    <xf numFmtId="0" fontId="11" fillId="2" borderId="17" xfId="0" applyFont="1" applyFill="1" applyBorder="1" applyAlignment="1">
      <alignment horizontal="center" vertical="center"/>
    </xf>
    <xf numFmtId="0" fontId="11" fillId="2" borderId="16" xfId="0" applyFont="1" applyFill="1" applyBorder="1" applyAlignment="1">
      <alignment horizontal="center" vertical="center"/>
    </xf>
    <xf numFmtId="0" fontId="0" fillId="0" borderId="2" xfId="0" applyFill="1" applyBorder="1" applyAlignment="1">
      <alignment horizontal="left" vertical="center" wrapText="1"/>
    </xf>
    <xf numFmtId="0" fontId="0" fillId="0" borderId="1" xfId="0" applyFill="1" applyBorder="1" applyAlignment="1">
      <alignment horizontal="left" vertical="center" wrapText="1"/>
    </xf>
    <xf numFmtId="0" fontId="49" fillId="0" borderId="1" xfId="0" applyFont="1" applyFill="1" applyBorder="1" applyAlignment="1">
      <alignment horizontal="left" vertical="center" wrapText="1"/>
    </xf>
    <xf numFmtId="0" fontId="12" fillId="0" borderId="5" xfId="0" applyFont="1" applyFill="1" applyBorder="1" applyAlignment="1">
      <alignment horizontal="left" wrapText="1"/>
    </xf>
    <xf numFmtId="1" fontId="0" fillId="24" borderId="1" xfId="0" applyNumberFormat="1" applyFill="1" applyBorder="1" applyAlignment="1">
      <alignment horizontal="center"/>
    </xf>
    <xf numFmtId="1" fontId="0" fillId="24" borderId="22" xfId="0" applyNumberFormat="1" applyFill="1" applyBorder="1" applyAlignment="1">
      <alignment horizontal="center" vertical="center"/>
    </xf>
    <xf numFmtId="1" fontId="0" fillId="24" borderId="1" xfId="0" applyNumberFormat="1" applyFill="1" applyBorder="1" applyAlignment="1">
      <alignment horizontal="center" vertical="center"/>
    </xf>
    <xf numFmtId="1" fontId="12" fillId="7" borderId="1" xfId="0" applyNumberFormat="1" applyFont="1" applyFill="1" applyBorder="1" applyAlignment="1">
      <alignment horizontal="center"/>
    </xf>
    <xf numFmtId="0" fontId="9" fillId="0" borderId="0" xfId="0" applyFont="1" applyFill="1"/>
    <xf numFmtId="0" fontId="2" fillId="0" borderId="1" xfId="0" applyFont="1" applyBorder="1" applyAlignment="1">
      <alignment horizontal="left" wrapText="1"/>
    </xf>
    <xf numFmtId="0" fontId="4" fillId="0" borderId="2" xfId="0" applyFont="1" applyBorder="1" applyAlignment="1">
      <alignment horizontal="left" wrapText="1"/>
    </xf>
    <xf numFmtId="0" fontId="1" fillId="0" borderId="1" xfId="0" applyFont="1" applyBorder="1" applyAlignment="1">
      <alignment horizontal="left" vertical="center"/>
    </xf>
    <xf numFmtId="0" fontId="10" fillId="0" borderId="1" xfId="2" applyBorder="1" applyAlignment="1" applyProtection="1">
      <alignment horizontal="left"/>
    </xf>
    <xf numFmtId="0" fontId="1" fillId="0" borderId="1" xfId="0" applyFont="1" applyBorder="1" applyAlignment="1">
      <alignment horizontal="left" wrapText="1"/>
    </xf>
    <xf numFmtId="0" fontId="0" fillId="0" borderId="1" xfId="0" applyBorder="1" applyAlignment="1">
      <alignment horizontal="left"/>
    </xf>
    <xf numFmtId="0" fontId="11" fillId="2" borderId="1" xfId="0" applyFont="1" applyFill="1" applyBorder="1" applyAlignment="1">
      <alignment horizontal="center" vertical="center" wrapText="1"/>
    </xf>
    <xf numFmtId="0" fontId="1" fillId="3" borderId="1" xfId="0" applyFont="1" applyFill="1" applyBorder="1" applyAlignment="1">
      <alignment horizontal="left"/>
    </xf>
    <xf numFmtId="0" fontId="12" fillId="0" borderId="1" xfId="0" applyFont="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center" wrapText="1"/>
    </xf>
    <xf numFmtId="0" fontId="14" fillId="4"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0" fillId="9" borderId="15" xfId="0" applyFill="1" applyBorder="1" applyAlignment="1">
      <alignment horizontal="left" vertical="center" wrapText="1"/>
    </xf>
    <xf numFmtId="0" fontId="25" fillId="11" borderId="1" xfId="0" applyFont="1" applyFill="1" applyBorder="1" applyAlignment="1">
      <alignment horizontal="center" vertical="center" wrapText="1"/>
    </xf>
    <xf numFmtId="0" fontId="35" fillId="7" borderId="14" xfId="0" applyFont="1" applyFill="1" applyBorder="1" applyAlignment="1">
      <alignment horizontal="center" wrapText="1"/>
    </xf>
    <xf numFmtId="0" fontId="0" fillId="9" borderId="1" xfId="0" applyFill="1" applyBorder="1" applyAlignment="1">
      <alignment horizontal="center" vertical="center" wrapText="1"/>
    </xf>
    <xf numFmtId="0" fontId="0" fillId="9" borderId="1" xfId="0" applyFill="1" applyBorder="1" applyAlignment="1">
      <alignment horizontal="left" vertical="center" wrapText="1"/>
    </xf>
    <xf numFmtId="0" fontId="30" fillId="11" borderId="0" xfId="0" applyFont="1" applyFill="1" applyAlignment="1">
      <alignment horizontal="center" wrapText="1"/>
    </xf>
    <xf numFmtId="0" fontId="31" fillId="11" borderId="1" xfId="0" applyFont="1" applyFill="1" applyBorder="1" applyAlignment="1">
      <alignment horizontal="center" vertical="center"/>
    </xf>
    <xf numFmtId="0" fontId="18" fillId="4" borderId="11" xfId="0" applyFont="1" applyFill="1" applyBorder="1" applyAlignment="1">
      <alignment horizontal="left" vertical="center"/>
    </xf>
    <xf numFmtId="0" fontId="19" fillId="4" borderId="11" xfId="0" applyFont="1" applyFill="1" applyBorder="1" applyAlignment="1">
      <alignment horizontal="left" vertical="center" wrapText="1"/>
    </xf>
    <xf numFmtId="0" fontId="19" fillId="4" borderId="1" xfId="0" applyFont="1" applyFill="1" applyBorder="1" applyAlignment="1">
      <alignment horizontal="center" vertical="center" wrapText="1"/>
    </xf>
    <xf numFmtId="0" fontId="28" fillId="11" borderId="14" xfId="0" applyFont="1" applyFill="1" applyBorder="1" applyAlignment="1">
      <alignment horizontal="center" vertical="top"/>
    </xf>
    <xf numFmtId="0" fontId="28" fillId="7" borderId="0" xfId="0" applyFont="1" applyFill="1" applyAlignment="1">
      <alignment horizontal="center" vertical="center"/>
    </xf>
    <xf numFmtId="0" fontId="14" fillId="4" borderId="0" xfId="0" applyFont="1" applyFill="1" applyAlignment="1">
      <alignment horizontal="left"/>
    </xf>
    <xf numFmtId="2" fontId="40" fillId="7" borderId="1" xfId="0" applyNumberFormat="1" applyFont="1" applyFill="1" applyBorder="1" applyAlignment="1">
      <alignment horizontal="center" vertical="center"/>
    </xf>
    <xf numFmtId="2" fontId="40" fillId="7" borderId="5" xfId="0" applyNumberFormat="1" applyFont="1" applyFill="1" applyBorder="1" applyAlignment="1">
      <alignment horizontal="center" vertical="center"/>
    </xf>
    <xf numFmtId="0" fontId="25" fillId="7" borderId="5" xfId="0" applyFont="1" applyFill="1" applyBorder="1" applyAlignment="1">
      <alignment horizontal="center" vertical="center" wrapText="1"/>
    </xf>
    <xf numFmtId="0" fontId="0" fillId="9" borderId="5" xfId="0" applyFill="1" applyBorder="1" applyAlignment="1">
      <alignment horizontal="left" vertical="center" wrapText="1"/>
    </xf>
    <xf numFmtId="0" fontId="0" fillId="9" borderId="4" xfId="0" applyFill="1" applyBorder="1" applyAlignment="1">
      <alignment horizontal="left" vertical="center" wrapText="1"/>
    </xf>
    <xf numFmtId="0" fontId="0" fillId="9" borderId="21" xfId="0" applyFill="1" applyBorder="1" applyAlignment="1">
      <alignment horizontal="left" vertical="center" wrapText="1"/>
    </xf>
    <xf numFmtId="0" fontId="0" fillId="9" borderId="16" xfId="0" applyFill="1" applyBorder="1" applyAlignment="1">
      <alignment horizontal="left" vertical="center" wrapText="1"/>
    </xf>
    <xf numFmtId="0" fontId="35" fillId="7" borderId="14" xfId="0" applyFont="1" applyFill="1" applyBorder="1" applyAlignment="1">
      <alignment horizontal="center"/>
    </xf>
    <xf numFmtId="2" fontId="40" fillId="7" borderId="6" xfId="0" applyNumberFormat="1" applyFont="1" applyFill="1" applyBorder="1" applyAlignment="1">
      <alignment horizontal="center" vertical="center"/>
    </xf>
    <xf numFmtId="2" fontId="40" fillId="7" borderId="14" xfId="0" applyNumberFormat="1" applyFont="1" applyFill="1" applyBorder="1" applyAlignment="1">
      <alignment horizontal="center" vertical="center"/>
    </xf>
    <xf numFmtId="2" fontId="40" fillId="7" borderId="2" xfId="0" applyNumberFormat="1" applyFont="1" applyFill="1" applyBorder="1" applyAlignment="1">
      <alignment horizontal="center" vertical="center"/>
    </xf>
    <xf numFmtId="0" fontId="36" fillId="7" borderId="1"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9" fillId="13" borderId="27" xfId="0" applyFont="1" applyFill="1" applyBorder="1" applyAlignment="1">
      <alignment horizontal="center" vertical="center" wrapText="1"/>
    </xf>
    <xf numFmtId="0" fontId="0" fillId="7" borderId="0" xfId="0" applyFill="1" applyAlignment="1">
      <alignment horizontal="center" vertical="center" wrapText="1"/>
    </xf>
    <xf numFmtId="0" fontId="1" fillId="7" borderId="36" xfId="0" applyFont="1" applyFill="1" applyBorder="1" applyAlignment="1">
      <alignment horizontal="center" vertical="center"/>
    </xf>
    <xf numFmtId="0" fontId="1" fillId="7" borderId="48" xfId="0" applyFont="1" applyFill="1" applyBorder="1" applyAlignment="1">
      <alignment horizontal="center" vertical="center"/>
    </xf>
    <xf numFmtId="0" fontId="1" fillId="7" borderId="51" xfId="0"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2" xfId="0" applyFont="1" applyFill="1" applyBorder="1" applyAlignment="1">
      <alignment horizontal="center" vertical="center" wrapText="1"/>
    </xf>
    <xf numFmtId="0" fontId="19" fillId="4" borderId="28" xfId="0" applyFont="1" applyFill="1" applyBorder="1" applyAlignment="1">
      <alignment horizontal="left" vertical="center" wrapText="1"/>
    </xf>
    <xf numFmtId="0" fontId="21" fillId="4" borderId="11"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4" fillId="7" borderId="47"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12" xfId="0" applyFont="1" applyFill="1" applyBorder="1" applyAlignment="1">
      <alignment horizontal="right" vertical="center" wrapText="1"/>
    </xf>
    <xf numFmtId="0" fontId="28" fillId="7" borderId="11" xfId="0" applyFont="1" applyFill="1" applyBorder="1" applyAlignment="1">
      <alignment horizontal="center" vertical="center"/>
    </xf>
    <xf numFmtId="0" fontId="21" fillId="5" borderId="11" xfId="0" applyFont="1" applyFill="1" applyBorder="1" applyAlignment="1">
      <alignment horizontal="center" vertical="center" wrapText="1"/>
    </xf>
    <xf numFmtId="0" fontId="24" fillId="7" borderId="29" xfId="0" applyFont="1" applyFill="1" applyBorder="1" applyAlignment="1">
      <alignment horizontal="center" wrapText="1"/>
    </xf>
    <xf numFmtId="0" fontId="43" fillId="15" borderId="29" xfId="0" applyFont="1" applyFill="1" applyBorder="1" applyAlignment="1">
      <alignment horizontal="center" wrapText="1"/>
    </xf>
  </cellXfs>
  <cellStyles count="3">
    <cellStyle name="Collegamento ipertestuale" xfId="2" builtinId="8"/>
    <cellStyle name="Migliaia" xfId="1" builtinId="3"/>
    <cellStyle name="Normale" xfId="0" builtinId="0"/>
  </cellStyles>
  <dxfs count="10">
    <dxf>
      <fill>
        <patternFill>
          <bgColor rgb="FFFFC000"/>
        </patternFill>
      </fill>
    </dxf>
    <dxf>
      <fill>
        <patternFill>
          <bgColor rgb="FFFFF2CC"/>
        </patternFill>
      </fill>
    </dxf>
    <dxf>
      <fill>
        <patternFill>
          <bgColor rgb="FF92D050"/>
        </patternFill>
      </fill>
    </dxf>
    <dxf>
      <font>
        <color rgb="FF385724"/>
      </font>
      <fill>
        <patternFill>
          <bgColor rgb="FF99FF99"/>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99FF99"/>
      <rgbColor rgb="FFC00000"/>
      <rgbColor rgb="FF006100"/>
      <rgbColor rgb="FF000080"/>
      <rgbColor rgb="FF548235"/>
      <rgbColor rgb="FF800080"/>
      <rgbColor rgb="FF0070C0"/>
      <rgbColor rgb="FFC9C9C9"/>
      <rgbColor rgb="FF808080"/>
      <rgbColor rgb="FFC6E0B4"/>
      <rgbColor rgb="FF7030A0"/>
      <rgbColor rgb="FFFFF2CC"/>
      <rgbColor rgb="FFDDEBF7"/>
      <rgbColor rgb="FF660066"/>
      <rgbColor rgb="FFDAE3F3"/>
      <rgbColor rgb="FF0563C1"/>
      <rgbColor rgb="FFBDD7EE"/>
      <rgbColor rgb="FF000080"/>
      <rgbColor rgb="FFFF00FF"/>
      <rgbColor rgb="FFE2EFDA"/>
      <rgbColor rgb="FFF2F2F2"/>
      <rgbColor rgb="FF800080"/>
      <rgbColor rgb="FF800000"/>
      <rgbColor rgb="FF2F75B5"/>
      <rgbColor rgb="FF0000FF"/>
      <rgbColor rgb="FF00CCFF"/>
      <rgbColor rgb="FFE2F0D9"/>
      <rgbColor rgb="FFC6EFCE"/>
      <rgbColor rgb="FFFFE699"/>
      <rgbColor rgb="FFC5E0B4"/>
      <rgbColor rgb="FFE7E6E6"/>
      <rgbColor rgb="FFD9D9D9"/>
      <rgbColor rgb="FFF4B183"/>
      <rgbColor rgb="FF2E75B6"/>
      <rgbColor rgb="FF7AB751"/>
      <rgbColor rgb="FF92D050"/>
      <rgbColor rgb="FFFFC000"/>
      <rgbColor rgb="FFEDEDED"/>
      <rgbColor rgb="FFED7D31"/>
      <rgbColor rgb="FF757171"/>
      <rgbColor rgb="FFAEAAAA"/>
      <rgbColor rgb="FF003366"/>
      <rgbColor rgb="FF00B050"/>
      <rgbColor rgb="FF003300"/>
      <rgbColor rgb="FF385724"/>
      <rgbColor rgb="FF993300"/>
      <rgbColor rgb="FF767171"/>
      <rgbColor rgb="FF333399"/>
      <rgbColor rgb="FF444444"/>
      <rgbColor rgb="00003366"/>
      <rgbColor rgb="00339966"/>
      <rgbColor rgb="00003300"/>
      <rgbColor rgb="00333300"/>
      <rgbColor rgb="00993300"/>
      <rgbColor rgb="00993366"/>
      <rgbColor rgb="00333399"/>
      <rgbColor rgb="00333333"/>
    </indexedColors>
    <mruColors>
      <color rgb="FFE7E6E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9360</xdr:colOff>
      <xdr:row>1</xdr:row>
      <xdr:rowOff>9360</xdr:rowOff>
    </xdr:from>
    <xdr:to>
      <xdr:col>1</xdr:col>
      <xdr:colOff>631860</xdr:colOff>
      <xdr:row>1</xdr:row>
      <xdr:rowOff>551880</xdr:rowOff>
    </xdr:to>
    <xdr:pic>
      <xdr:nvPicPr>
        <xdr:cNvPr id="2" name="Immagine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xdr:blipFill>
      <xdr:spPr>
        <a:xfrm>
          <a:off x="173520" y="226440"/>
          <a:ext cx="614880" cy="542520"/>
        </a:xfrm>
        <a:prstGeom prst="rect">
          <a:avLst/>
        </a:prstGeom>
        <a:ln>
          <a:noFill/>
        </a:ln>
      </xdr:spPr>
    </xdr:pic>
    <xdr:clientData/>
  </xdr:twoCellAnchor>
  <xdr:twoCellAnchor editAs="oneCell">
    <xdr:from>
      <xdr:col>10</xdr:col>
      <xdr:colOff>9360</xdr:colOff>
      <xdr:row>1</xdr:row>
      <xdr:rowOff>9360</xdr:rowOff>
    </xdr:from>
    <xdr:to>
      <xdr:col>10</xdr:col>
      <xdr:colOff>647280</xdr:colOff>
      <xdr:row>1</xdr:row>
      <xdr:rowOff>555900</xdr:rowOff>
    </xdr:to>
    <xdr:pic>
      <xdr:nvPicPr>
        <xdr:cNvPr id="3" name="Immagine 1">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a:stretch/>
      </xdr:blipFill>
      <xdr:spPr>
        <a:xfrm>
          <a:off x="18419760" y="226440"/>
          <a:ext cx="637920" cy="538920"/>
        </a:xfrm>
        <a:prstGeom prst="rect">
          <a:avLst/>
        </a:prstGeom>
        <a:ln>
          <a:noFill/>
        </a:ln>
      </xdr:spPr>
    </xdr:pic>
    <xdr:clientData/>
  </xdr:twoCellAnchor>
  <xdr:twoCellAnchor editAs="oneCell">
    <xdr:from>
      <xdr:col>21</xdr:col>
      <xdr:colOff>18000</xdr:colOff>
      <xdr:row>1</xdr:row>
      <xdr:rowOff>9000</xdr:rowOff>
    </xdr:from>
    <xdr:to>
      <xdr:col>22</xdr:col>
      <xdr:colOff>211682</xdr:colOff>
      <xdr:row>2</xdr:row>
      <xdr:rowOff>1640</xdr:rowOff>
    </xdr:to>
    <xdr:pic>
      <xdr:nvPicPr>
        <xdr:cNvPr id="4" name="Immagine 5">
          <a:extLst>
            <a:ext uri="{FF2B5EF4-FFF2-40B4-BE49-F238E27FC236}">
              <a16:creationId xmlns="" xmlns:a16="http://schemas.microsoft.com/office/drawing/2014/main" id="{00000000-0008-0000-0200-000004000000}"/>
            </a:ext>
          </a:extLst>
        </xdr:cNvPr>
        <xdr:cNvPicPr/>
      </xdr:nvPicPr>
      <xdr:blipFill>
        <a:blip xmlns:r="http://schemas.openxmlformats.org/officeDocument/2006/relationships" r:embed="rId3"/>
        <a:stretch/>
      </xdr:blipFill>
      <xdr:spPr>
        <a:xfrm>
          <a:off x="30828600" y="226080"/>
          <a:ext cx="1035000" cy="561600"/>
        </a:xfrm>
        <a:prstGeom prst="rect">
          <a:avLst/>
        </a:prstGeom>
        <a:ln>
          <a:noFill/>
        </a:ln>
      </xdr:spPr>
    </xdr:pic>
    <xdr:clientData/>
  </xdr:twoCellAnchor>
  <xdr:twoCellAnchor editAs="oneCell">
    <xdr:from>
      <xdr:col>1</xdr:col>
      <xdr:colOff>9360</xdr:colOff>
      <xdr:row>1</xdr:row>
      <xdr:rowOff>9360</xdr:rowOff>
    </xdr:from>
    <xdr:to>
      <xdr:col>1</xdr:col>
      <xdr:colOff>631860</xdr:colOff>
      <xdr:row>1</xdr:row>
      <xdr:rowOff>551880</xdr:rowOff>
    </xdr:to>
    <xdr:pic>
      <xdr:nvPicPr>
        <xdr:cNvPr id="5" name="Immagine 1">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a:stretch/>
      </xdr:blipFill>
      <xdr:spPr>
        <a:xfrm>
          <a:off x="173520" y="226440"/>
          <a:ext cx="614880" cy="542520"/>
        </a:xfrm>
        <a:prstGeom prst="rect">
          <a:avLst/>
        </a:prstGeom>
        <a:ln>
          <a:noFill/>
        </a:ln>
      </xdr:spPr>
    </xdr:pic>
    <xdr:clientData/>
  </xdr:twoCellAnchor>
  <xdr:twoCellAnchor editAs="oneCell">
    <xdr:from>
      <xdr:col>1</xdr:col>
      <xdr:colOff>9360</xdr:colOff>
      <xdr:row>1</xdr:row>
      <xdr:rowOff>9360</xdr:rowOff>
    </xdr:from>
    <xdr:to>
      <xdr:col>1</xdr:col>
      <xdr:colOff>631860</xdr:colOff>
      <xdr:row>1</xdr:row>
      <xdr:rowOff>551880</xdr:rowOff>
    </xdr:to>
    <xdr:pic>
      <xdr:nvPicPr>
        <xdr:cNvPr id="6" name="Immagine 1">
          <a:extLst>
            <a:ext uri="{FF2B5EF4-FFF2-40B4-BE49-F238E27FC236}">
              <a16:creationId xmlns="" xmlns:a16="http://schemas.microsoft.com/office/drawing/2014/main" id="{00000000-0008-0000-0200-000006000000}"/>
            </a:ext>
          </a:extLst>
        </xdr:cNvPr>
        <xdr:cNvPicPr/>
      </xdr:nvPicPr>
      <xdr:blipFill>
        <a:blip xmlns:r="http://schemas.openxmlformats.org/officeDocument/2006/relationships" r:embed="rId1"/>
        <a:stretch/>
      </xdr:blipFill>
      <xdr:spPr>
        <a:xfrm>
          <a:off x="173520" y="226440"/>
          <a:ext cx="614880" cy="542520"/>
        </a:xfrm>
        <a:prstGeom prst="rect">
          <a:avLst/>
        </a:prstGeom>
        <a:ln>
          <a:noFill/>
        </a:ln>
      </xdr:spPr>
    </xdr:pic>
    <xdr:clientData/>
  </xdr:twoCellAnchor>
  <xdr:twoCellAnchor editAs="oneCell">
    <xdr:from>
      <xdr:col>1</xdr:col>
      <xdr:colOff>9360</xdr:colOff>
      <xdr:row>1</xdr:row>
      <xdr:rowOff>9360</xdr:rowOff>
    </xdr:from>
    <xdr:to>
      <xdr:col>1</xdr:col>
      <xdr:colOff>631860</xdr:colOff>
      <xdr:row>1</xdr:row>
      <xdr:rowOff>551880</xdr:rowOff>
    </xdr:to>
    <xdr:pic>
      <xdr:nvPicPr>
        <xdr:cNvPr id="7" name="Immagine 5">
          <a:extLst>
            <a:ext uri="{FF2B5EF4-FFF2-40B4-BE49-F238E27FC236}">
              <a16:creationId xmlns="" xmlns:a16="http://schemas.microsoft.com/office/drawing/2014/main" id="{00000000-0008-0000-0200-000007000000}"/>
            </a:ext>
          </a:extLst>
        </xdr:cNvPr>
        <xdr:cNvPicPr/>
      </xdr:nvPicPr>
      <xdr:blipFill>
        <a:blip xmlns:r="http://schemas.openxmlformats.org/officeDocument/2006/relationships" r:embed="rId1"/>
        <a:stretch/>
      </xdr:blipFill>
      <xdr:spPr>
        <a:xfrm>
          <a:off x="173520" y="226440"/>
          <a:ext cx="614880" cy="542520"/>
        </a:xfrm>
        <a:prstGeom prst="rect">
          <a:avLst/>
        </a:prstGeom>
        <a:ln>
          <a:noFill/>
        </a:ln>
      </xdr:spPr>
    </xdr:pic>
    <xdr:clientData/>
  </xdr:twoCellAnchor>
  <xdr:twoCellAnchor editAs="oneCell">
    <xdr:from>
      <xdr:col>4</xdr:col>
      <xdr:colOff>509760</xdr:colOff>
      <xdr:row>1</xdr:row>
      <xdr:rowOff>8280</xdr:rowOff>
    </xdr:from>
    <xdr:to>
      <xdr:col>4</xdr:col>
      <xdr:colOff>1541880</xdr:colOff>
      <xdr:row>2</xdr:row>
      <xdr:rowOff>1800</xdr:rowOff>
    </xdr:to>
    <xdr:pic>
      <xdr:nvPicPr>
        <xdr:cNvPr id="8" name="Immagine 4">
          <a:extLst>
            <a:ext uri="{FF2B5EF4-FFF2-40B4-BE49-F238E27FC236}">
              <a16:creationId xmlns="" xmlns:a16="http://schemas.microsoft.com/office/drawing/2014/main" id="{00000000-0008-0000-0200-000008000000}"/>
            </a:ext>
          </a:extLst>
        </xdr:cNvPr>
        <xdr:cNvPicPr/>
      </xdr:nvPicPr>
      <xdr:blipFill>
        <a:blip xmlns:r="http://schemas.openxmlformats.org/officeDocument/2006/relationships" r:embed="rId4"/>
        <a:stretch/>
      </xdr:blipFill>
      <xdr:spPr>
        <a:xfrm>
          <a:off x="9836640" y="225360"/>
          <a:ext cx="1032120" cy="5648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789120</xdr:colOff>
      <xdr:row>0</xdr:row>
      <xdr:rowOff>193680</xdr:rowOff>
    </xdr:from>
    <xdr:to>
      <xdr:col>11</xdr:col>
      <xdr:colOff>895890</xdr:colOff>
      <xdr:row>2</xdr:row>
      <xdr:rowOff>36360</xdr:rowOff>
    </xdr:to>
    <xdr:pic>
      <xdr:nvPicPr>
        <xdr:cNvPr id="7" name="Immagine 5">
          <a:extLst>
            <a:ext uri="{FF2B5EF4-FFF2-40B4-BE49-F238E27FC236}">
              <a16:creationId xmlns="" xmlns:a16="http://schemas.microsoft.com/office/drawing/2014/main" id="{00000000-0008-0000-0300-000007000000}"/>
            </a:ext>
          </a:extLst>
        </xdr:cNvPr>
        <xdr:cNvPicPr/>
      </xdr:nvPicPr>
      <xdr:blipFill>
        <a:blip xmlns:r="http://schemas.openxmlformats.org/officeDocument/2006/relationships" r:embed="rId1"/>
        <a:stretch/>
      </xdr:blipFill>
      <xdr:spPr>
        <a:xfrm>
          <a:off x="10580040" y="193680"/>
          <a:ext cx="1041480" cy="635760"/>
        </a:xfrm>
        <a:prstGeom prst="rect">
          <a:avLst/>
        </a:prstGeom>
        <a:ln>
          <a:noFill/>
        </a:ln>
      </xdr:spPr>
    </xdr:pic>
    <xdr:clientData/>
  </xdr:twoCellAnchor>
  <xdr:twoCellAnchor editAs="oneCell">
    <xdr:from>
      <xdr:col>1</xdr:col>
      <xdr:colOff>23040</xdr:colOff>
      <xdr:row>1</xdr:row>
      <xdr:rowOff>20520</xdr:rowOff>
    </xdr:from>
    <xdr:to>
      <xdr:col>1</xdr:col>
      <xdr:colOff>668370</xdr:colOff>
      <xdr:row>1</xdr:row>
      <xdr:rowOff>551670</xdr:rowOff>
    </xdr:to>
    <xdr:pic>
      <xdr:nvPicPr>
        <xdr:cNvPr id="8" name="Immagine 1">
          <a:extLst>
            <a:ext uri="{FF2B5EF4-FFF2-40B4-BE49-F238E27FC236}">
              <a16:creationId xmlns="" xmlns:a16="http://schemas.microsoft.com/office/drawing/2014/main" id="{00000000-0008-0000-0300-000008000000}"/>
            </a:ext>
          </a:extLst>
        </xdr:cNvPr>
        <xdr:cNvPicPr/>
      </xdr:nvPicPr>
      <xdr:blipFill>
        <a:blip xmlns:r="http://schemas.openxmlformats.org/officeDocument/2006/relationships" r:embed="rId2"/>
        <a:stretch/>
      </xdr:blipFill>
      <xdr:spPr>
        <a:xfrm>
          <a:off x="245160" y="230040"/>
          <a:ext cx="641520" cy="534960"/>
        </a:xfrm>
        <a:prstGeom prst="rect">
          <a:avLst/>
        </a:prstGeom>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reeproadattive.polimi.it/" TargetMode="External"/><Relationship Id="rId1" Type="http://schemas.openxmlformats.org/officeDocument/2006/relationships/hyperlink" Target="https://www.comune.pero.mi.it/servizi/Menu/dinamica.aspx?idSezione=616&amp;idArea=23369&amp;idCat=20762&amp;ID=30202&amp;TipoElemento=pagin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topLeftCell="A25" zoomScale="80" zoomScaleNormal="80" workbookViewId="0">
      <selection activeCell="F9" sqref="F9"/>
    </sheetView>
  </sheetViews>
  <sheetFormatPr defaultColWidth="8.875" defaultRowHeight="15.75" x14ac:dyDescent="0.25"/>
  <cols>
    <col min="2" max="2" width="27" customWidth="1"/>
    <col min="3" max="3" width="30.125" customWidth="1"/>
    <col min="4" max="4" width="25.125" customWidth="1"/>
    <col min="5" max="5" width="21.625" customWidth="1"/>
    <col min="6" max="6" width="16.875" customWidth="1"/>
  </cols>
  <sheetData>
    <row r="2" spans="2:6" ht="43.5" customHeight="1" x14ac:dyDescent="0.25">
      <c r="B2" s="1" t="s">
        <v>0</v>
      </c>
      <c r="C2" s="425" t="s">
        <v>1</v>
      </c>
      <c r="D2" s="425"/>
      <c r="E2" s="425"/>
    </row>
    <row r="4" spans="2:6" ht="137.25" customHeight="1" x14ac:dyDescent="0.25">
      <c r="B4" s="2" t="s">
        <v>2</v>
      </c>
      <c r="C4" s="426" t="s">
        <v>3</v>
      </c>
      <c r="D4" s="426"/>
      <c r="E4" s="426"/>
    </row>
    <row r="6" spans="2:6" x14ac:dyDescent="0.25">
      <c r="B6" s="427" t="s">
        <v>4</v>
      </c>
      <c r="C6" s="3" t="s">
        <v>5</v>
      </c>
      <c r="D6" s="4" t="s">
        <v>6</v>
      </c>
      <c r="E6" s="4" t="s">
        <v>7</v>
      </c>
    </row>
    <row r="7" spans="2:6" s="5" customFormat="1" ht="29.25" customHeight="1" x14ac:dyDescent="0.25">
      <c r="B7" s="427"/>
      <c r="C7" s="416" t="s">
        <v>8</v>
      </c>
      <c r="D7" s="417" t="s">
        <v>9</v>
      </c>
      <c r="E7" s="417" t="s">
        <v>10</v>
      </c>
    </row>
    <row r="8" spans="2:6" s="5" customFormat="1" ht="42" customHeight="1" x14ac:dyDescent="0.25">
      <c r="B8" s="427"/>
      <c r="C8" s="416" t="s">
        <v>11</v>
      </c>
      <c r="D8" s="417" t="s">
        <v>9</v>
      </c>
      <c r="E8" s="417" t="s">
        <v>10</v>
      </c>
    </row>
    <row r="9" spans="2:6" s="5" customFormat="1" ht="63" x14ac:dyDescent="0.25">
      <c r="B9" s="427"/>
      <c r="C9" s="418" t="s">
        <v>12</v>
      </c>
      <c r="D9" s="417" t="s">
        <v>13</v>
      </c>
      <c r="E9" s="417" t="s">
        <v>14</v>
      </c>
    </row>
    <row r="10" spans="2:6" s="5" customFormat="1" ht="47.25" x14ac:dyDescent="0.25">
      <c r="B10" s="427"/>
      <c r="C10" s="419" t="s">
        <v>439</v>
      </c>
      <c r="D10" s="417" t="s">
        <v>13</v>
      </c>
      <c r="E10" s="417" t="s">
        <v>14</v>
      </c>
      <c r="F10" s="6"/>
    </row>
    <row r="12" spans="2:6" x14ac:dyDescent="0.25">
      <c r="B12" s="7" t="s">
        <v>15</v>
      </c>
      <c r="C12" s="8" t="s">
        <v>16</v>
      </c>
    </row>
    <row r="14" spans="2:6" x14ac:dyDescent="0.25">
      <c r="B14" s="7" t="s">
        <v>17</v>
      </c>
      <c r="C14" s="428" t="s">
        <v>18</v>
      </c>
      <c r="D14" s="428"/>
      <c r="E14" s="428"/>
    </row>
    <row r="15" spans="2:6" x14ac:dyDescent="0.25">
      <c r="C15" s="428" t="s">
        <v>19</v>
      </c>
      <c r="D15" s="428"/>
      <c r="E15" s="428"/>
    </row>
    <row r="17" spans="2:6" ht="15.75" customHeight="1" x14ac:dyDescent="0.25">
      <c r="B17" s="429" t="s">
        <v>20</v>
      </c>
      <c r="C17" s="430" t="s">
        <v>21</v>
      </c>
      <c r="D17" s="430"/>
      <c r="E17" s="430"/>
    </row>
    <row r="18" spans="2:6" ht="15.75" customHeight="1" x14ac:dyDescent="0.25">
      <c r="B18" s="429"/>
      <c r="C18" s="431" t="s">
        <v>22</v>
      </c>
      <c r="D18" s="431"/>
      <c r="E18" s="431"/>
    </row>
    <row r="20" spans="2:6" x14ac:dyDescent="0.25">
      <c r="B20" s="432" t="s">
        <v>23</v>
      </c>
      <c r="C20" s="432"/>
      <c r="D20" s="432"/>
      <c r="E20" s="432"/>
      <c r="F20" s="9" t="s">
        <v>24</v>
      </c>
    </row>
    <row r="21" spans="2:6" ht="15.6" customHeight="1" x14ac:dyDescent="0.25">
      <c r="B21" s="10" t="s">
        <v>25</v>
      </c>
      <c r="C21" s="430" t="s">
        <v>26</v>
      </c>
      <c r="D21" s="430"/>
      <c r="E21" s="430"/>
      <c r="F21" s="11" t="s">
        <v>27</v>
      </c>
    </row>
    <row r="22" spans="2:6" ht="111" customHeight="1" x14ac:dyDescent="0.25">
      <c r="B22" s="12" t="s">
        <v>28</v>
      </c>
      <c r="C22" s="434" t="s">
        <v>29</v>
      </c>
      <c r="D22" s="434"/>
      <c r="E22" s="434"/>
      <c r="F22" s="11" t="s">
        <v>27</v>
      </c>
    </row>
    <row r="23" spans="2:6" s="13" customFormat="1" ht="65.099999999999994" customHeight="1" x14ac:dyDescent="0.25">
      <c r="B23" s="434" t="s">
        <v>30</v>
      </c>
      <c r="C23" s="14" t="s">
        <v>31</v>
      </c>
      <c r="D23" s="433" t="s">
        <v>32</v>
      </c>
      <c r="E23" s="433"/>
      <c r="F23" s="15" t="s">
        <v>33</v>
      </c>
    </row>
    <row r="24" spans="2:6" s="13" customFormat="1" ht="65.099999999999994" customHeight="1" x14ac:dyDescent="0.25">
      <c r="B24" s="434"/>
      <c r="C24" s="16" t="s">
        <v>34</v>
      </c>
      <c r="D24" s="433" t="s">
        <v>35</v>
      </c>
      <c r="E24" s="433"/>
      <c r="F24" s="15" t="s">
        <v>33</v>
      </c>
    </row>
    <row r="25" spans="2:6" s="13" customFormat="1" ht="65.099999999999994" customHeight="1" x14ac:dyDescent="0.25">
      <c r="B25" s="434"/>
      <c r="C25" s="16" t="s">
        <v>36</v>
      </c>
      <c r="D25" s="433" t="s">
        <v>37</v>
      </c>
      <c r="E25" s="433"/>
      <c r="F25" s="15" t="s">
        <v>33</v>
      </c>
    </row>
    <row r="26" spans="2:6" s="13" customFormat="1" ht="65.099999999999994" customHeight="1" x14ac:dyDescent="0.25">
      <c r="B26" s="17" t="s">
        <v>38</v>
      </c>
      <c r="C26" s="16" t="s">
        <v>39</v>
      </c>
      <c r="D26" s="433" t="s">
        <v>40</v>
      </c>
      <c r="E26" s="433"/>
      <c r="F26" s="11" t="s">
        <v>27</v>
      </c>
    </row>
    <row r="27" spans="2:6" s="18" customFormat="1" ht="78" customHeight="1" x14ac:dyDescent="0.25">
      <c r="B27" s="19" t="s">
        <v>41</v>
      </c>
      <c r="C27" s="434" t="s">
        <v>42</v>
      </c>
      <c r="D27" s="434"/>
      <c r="E27" s="434"/>
      <c r="F27" s="20" t="s">
        <v>27</v>
      </c>
    </row>
  </sheetData>
  <sheetProtection password="CFBA" sheet="1" objects="1" scenarios="1"/>
  <mergeCells count="17">
    <mergeCell ref="D26:E26"/>
    <mergeCell ref="C27:E27"/>
    <mergeCell ref="C22:E22"/>
    <mergeCell ref="B23:B25"/>
    <mergeCell ref="D23:E23"/>
    <mergeCell ref="D24:E24"/>
    <mergeCell ref="D25:E25"/>
    <mergeCell ref="B17:B18"/>
    <mergeCell ref="C17:E17"/>
    <mergeCell ref="C18:E18"/>
    <mergeCell ref="B20:E20"/>
    <mergeCell ref="C21:E21"/>
    <mergeCell ref="C2:E2"/>
    <mergeCell ref="C4:E4"/>
    <mergeCell ref="B6:B10"/>
    <mergeCell ref="C14:E14"/>
    <mergeCell ref="C15:E15"/>
  </mergeCells>
  <hyperlinks>
    <hyperlink ref="C14" r:id="rId1"/>
    <hyperlink ref="C15" r:id="rId2"/>
  </hyperlink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F24"/>
  <sheetViews>
    <sheetView zoomScale="80" zoomScaleNormal="80" workbookViewId="0">
      <selection sqref="A1:XFD1048576"/>
    </sheetView>
  </sheetViews>
  <sheetFormatPr defaultColWidth="8.875" defaultRowHeight="15.75" x14ac:dyDescent="0.25"/>
  <cols>
    <col min="2" max="2" width="33.625" style="21" customWidth="1"/>
    <col min="3" max="3" width="76.125" customWidth="1"/>
    <col min="4" max="4" width="3.625" customWidth="1"/>
    <col min="5" max="6" width="12.625" style="22" customWidth="1"/>
  </cols>
  <sheetData>
    <row r="2" spans="2:6" ht="100.5" customHeight="1" x14ac:dyDescent="0.25">
      <c r="B2" s="23" t="s">
        <v>28</v>
      </c>
      <c r="C2" s="24" t="s">
        <v>43</v>
      </c>
    </row>
    <row r="4" spans="2:6" ht="39.950000000000003" customHeight="1" x14ac:dyDescent="0.25">
      <c r="B4" s="436" t="s">
        <v>44</v>
      </c>
      <c r="C4" s="436"/>
      <c r="E4" s="25" t="s">
        <v>45</v>
      </c>
      <c r="F4" s="25" t="s">
        <v>46</v>
      </c>
    </row>
    <row r="5" spans="2:6" ht="16.5" customHeight="1" x14ac:dyDescent="0.25">
      <c r="B5" s="435" t="s">
        <v>47</v>
      </c>
      <c r="C5" s="26" t="s">
        <v>48</v>
      </c>
      <c r="E5" s="20" t="s">
        <v>49</v>
      </c>
      <c r="F5" s="20"/>
    </row>
    <row r="6" spans="2:6" ht="15.6" customHeight="1" x14ac:dyDescent="0.25">
      <c r="B6" s="435"/>
      <c r="C6" s="26" t="s">
        <v>50</v>
      </c>
      <c r="E6" s="20" t="s">
        <v>49</v>
      </c>
      <c r="F6" s="20"/>
    </row>
    <row r="7" spans="2:6" x14ac:dyDescent="0.25">
      <c r="B7" s="435"/>
      <c r="C7" s="26" t="s">
        <v>51</v>
      </c>
      <c r="E7" s="20" t="s">
        <v>49</v>
      </c>
      <c r="F7" s="20" t="s">
        <v>52</v>
      </c>
    </row>
    <row r="8" spans="2:6" ht="15.75" customHeight="1" x14ac:dyDescent="0.25">
      <c r="B8" s="435" t="s">
        <v>53</v>
      </c>
      <c r="C8" s="26" t="s">
        <v>54</v>
      </c>
      <c r="E8" s="20" t="s">
        <v>49</v>
      </c>
      <c r="F8" s="20" t="s">
        <v>55</v>
      </c>
    </row>
    <row r="9" spans="2:6" x14ac:dyDescent="0.25">
      <c r="B9" s="435"/>
      <c r="C9" s="26" t="s">
        <v>56</v>
      </c>
      <c r="E9" s="20" t="s">
        <v>49</v>
      </c>
      <c r="F9" s="20" t="s">
        <v>55</v>
      </c>
    </row>
    <row r="10" spans="2:6" x14ac:dyDescent="0.25">
      <c r="B10" s="435"/>
      <c r="C10" s="26" t="s">
        <v>57</v>
      </c>
      <c r="E10" s="20" t="s">
        <v>49</v>
      </c>
      <c r="F10" s="20" t="s">
        <v>55</v>
      </c>
    </row>
    <row r="11" spans="2:6" ht="15.75" customHeight="1" x14ac:dyDescent="0.25">
      <c r="B11" s="435"/>
      <c r="C11" s="26" t="s">
        <v>58</v>
      </c>
      <c r="E11" s="20" t="s">
        <v>49</v>
      </c>
      <c r="F11" s="20" t="s">
        <v>52</v>
      </c>
    </row>
    <row r="12" spans="2:6" ht="15.75" customHeight="1" x14ac:dyDescent="0.25">
      <c r="B12" s="435" t="s">
        <v>59</v>
      </c>
      <c r="C12" s="26" t="s">
        <v>60</v>
      </c>
      <c r="E12" s="20" t="s">
        <v>55</v>
      </c>
      <c r="F12" s="20" t="s">
        <v>49</v>
      </c>
    </row>
    <row r="13" spans="2:6" x14ac:dyDescent="0.25">
      <c r="B13" s="435"/>
      <c r="C13" s="26" t="s">
        <v>61</v>
      </c>
      <c r="E13" s="20" t="s">
        <v>55</v>
      </c>
      <c r="F13" s="20" t="s">
        <v>62</v>
      </c>
    </row>
    <row r="15" spans="2:6" s="13" customFormat="1" ht="39.950000000000003" customHeight="1" x14ac:dyDescent="0.25">
      <c r="B15" s="437" t="s">
        <v>63</v>
      </c>
      <c r="C15" s="437"/>
      <c r="E15" s="27"/>
      <c r="F15" s="27"/>
    </row>
    <row r="16" spans="2:6" ht="15.75" customHeight="1" x14ac:dyDescent="0.25">
      <c r="B16" s="435" t="s">
        <v>53</v>
      </c>
      <c r="C16" s="8" t="s">
        <v>64</v>
      </c>
      <c r="E16" s="28" t="s">
        <v>52</v>
      </c>
      <c r="F16" s="28" t="s">
        <v>49</v>
      </c>
    </row>
    <row r="17" spans="2:6" x14ac:dyDescent="0.25">
      <c r="B17" s="435"/>
      <c r="C17" s="8" t="s">
        <v>65</v>
      </c>
      <c r="E17" s="28" t="s">
        <v>62</v>
      </c>
      <c r="F17" s="28" t="s">
        <v>66</v>
      </c>
    </row>
    <row r="18" spans="2:6" x14ac:dyDescent="0.25">
      <c r="B18" s="1" t="s">
        <v>59</v>
      </c>
      <c r="C18" s="8" t="s">
        <v>67</v>
      </c>
      <c r="E18" s="28" t="s">
        <v>55</v>
      </c>
      <c r="F18" s="28" t="s">
        <v>62</v>
      </c>
    </row>
    <row r="19" spans="2:6" x14ac:dyDescent="0.25">
      <c r="B19" s="427" t="s">
        <v>68</v>
      </c>
      <c r="C19" s="8" t="s">
        <v>69</v>
      </c>
      <c r="E19" s="28" t="s">
        <v>62</v>
      </c>
      <c r="F19" s="28" t="s">
        <v>66</v>
      </c>
    </row>
    <row r="20" spans="2:6" x14ac:dyDescent="0.25">
      <c r="B20" s="427"/>
      <c r="C20" s="8" t="s">
        <v>70</v>
      </c>
      <c r="E20" s="28" t="s">
        <v>71</v>
      </c>
      <c r="F20" s="28" t="s">
        <v>62</v>
      </c>
    </row>
    <row r="21" spans="2:6" x14ac:dyDescent="0.25">
      <c r="B21" s="427"/>
      <c r="C21" s="8" t="s">
        <v>72</v>
      </c>
      <c r="E21" s="28" t="s">
        <v>73</v>
      </c>
      <c r="F21" s="28" t="s">
        <v>74</v>
      </c>
    </row>
    <row r="22" spans="2:6" x14ac:dyDescent="0.25">
      <c r="B22" s="427" t="s">
        <v>75</v>
      </c>
      <c r="C22" s="8" t="s">
        <v>76</v>
      </c>
      <c r="E22" s="28" t="s">
        <v>77</v>
      </c>
      <c r="F22" s="28"/>
    </row>
    <row r="23" spans="2:6" x14ac:dyDescent="0.25">
      <c r="B23" s="427"/>
      <c r="C23" s="8" t="s">
        <v>78</v>
      </c>
      <c r="E23" s="28" t="s">
        <v>77</v>
      </c>
      <c r="F23" s="28" t="s">
        <v>55</v>
      </c>
    </row>
    <row r="24" spans="2:6" x14ac:dyDescent="0.25">
      <c r="B24" s="427"/>
      <c r="C24" s="8" t="s">
        <v>79</v>
      </c>
      <c r="E24" s="28" t="s">
        <v>77</v>
      </c>
      <c r="F24" s="28" t="s">
        <v>55</v>
      </c>
    </row>
  </sheetData>
  <sheetProtection password="CFBA" sheet="1" objects="1" scenarios="1"/>
  <mergeCells count="8">
    <mergeCell ref="B16:B17"/>
    <mergeCell ref="B19:B21"/>
    <mergeCell ref="B22:B24"/>
    <mergeCell ref="B4:C4"/>
    <mergeCell ref="B5:B7"/>
    <mergeCell ref="B8:B11"/>
    <mergeCell ref="B12:B13"/>
    <mergeCell ref="B15:C15"/>
  </mergeCell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432"/>
  <sheetViews>
    <sheetView tabSelected="1" zoomScale="90" zoomScaleNormal="90" workbookViewId="0">
      <selection activeCell="H77" sqref="H77"/>
    </sheetView>
  </sheetViews>
  <sheetFormatPr defaultColWidth="8.875" defaultRowHeight="15.75" x14ac:dyDescent="0.25"/>
  <cols>
    <col min="1" max="1" width="2.125" customWidth="1"/>
    <col min="2" max="2" width="9.625" customWidth="1"/>
    <col min="3" max="3" width="49" customWidth="1"/>
    <col min="4" max="4" width="84.625" customWidth="1"/>
    <col min="5" max="5" width="21.125" customWidth="1"/>
    <col min="6" max="6" width="12.375" style="29" customWidth="1"/>
    <col min="7" max="7" width="14.375" customWidth="1"/>
    <col min="8" max="8" width="17.125" style="30" customWidth="1"/>
    <col min="9" max="9" width="28.875" style="30" customWidth="1"/>
    <col min="10" max="10" width="2.875" customWidth="1"/>
    <col min="11" max="11" width="34.5" customWidth="1"/>
    <col min="12" max="12" width="27.875" customWidth="1"/>
    <col min="13" max="22" width="10.875" customWidth="1"/>
    <col min="23" max="26" width="11.625" customWidth="1"/>
    <col min="27" max="27" width="13.125" customWidth="1"/>
    <col min="28" max="30" width="11.625" customWidth="1"/>
    <col min="31" max="32" width="3.125" customWidth="1"/>
    <col min="33" max="35" width="15.125" customWidth="1"/>
    <col min="36" max="36" width="44.25" customWidth="1"/>
    <col min="37" max="37" width="37.25" customWidth="1"/>
    <col min="38" max="38" width="69.5" customWidth="1"/>
    <col min="42" max="42" width="43.375" customWidth="1"/>
  </cols>
  <sheetData>
    <row r="1" spans="1:31" ht="17.100000000000001" customHeight="1" thickBot="1" x14ac:dyDescent="0.3">
      <c r="A1" s="31"/>
      <c r="B1" s="31"/>
      <c r="C1" s="31"/>
      <c r="D1" s="31"/>
      <c r="E1" s="31"/>
      <c r="F1" s="32"/>
      <c r="G1" s="31"/>
      <c r="J1" s="33"/>
      <c r="K1" s="33"/>
      <c r="L1" s="33"/>
      <c r="M1" s="33"/>
      <c r="N1" s="33"/>
      <c r="O1" s="33"/>
      <c r="P1" s="33"/>
      <c r="Q1" s="33"/>
      <c r="R1" s="33"/>
      <c r="S1" s="33"/>
      <c r="T1" s="33"/>
      <c r="U1" s="33"/>
      <c r="V1" s="33"/>
      <c r="W1" s="33"/>
      <c r="X1" s="33"/>
      <c r="Y1" s="33"/>
      <c r="Z1" s="33"/>
      <c r="AA1" s="33"/>
      <c r="AB1" s="33"/>
      <c r="AC1" s="33"/>
      <c r="AD1" s="33"/>
      <c r="AE1" s="33"/>
    </row>
    <row r="2" spans="1:31" s="13" customFormat="1" ht="45" customHeight="1" thickBot="1" x14ac:dyDescent="0.3">
      <c r="A2" s="34"/>
      <c r="B2" s="35"/>
      <c r="C2" s="36" t="s">
        <v>80</v>
      </c>
      <c r="D2" s="37"/>
      <c r="E2" s="38"/>
      <c r="F2" s="39"/>
      <c r="G2" s="39"/>
      <c r="H2" s="40"/>
      <c r="I2" s="40"/>
      <c r="J2" s="41"/>
      <c r="K2" s="42"/>
      <c r="L2" s="445" t="s">
        <v>80</v>
      </c>
      <c r="M2" s="445"/>
      <c r="N2" s="445"/>
      <c r="O2" s="445"/>
      <c r="P2" s="445"/>
      <c r="Q2" s="445"/>
      <c r="R2" s="445"/>
      <c r="S2" s="445"/>
      <c r="T2" s="445"/>
      <c r="U2" s="445"/>
      <c r="V2" s="33"/>
      <c r="W2" s="33"/>
      <c r="X2" s="33"/>
      <c r="Y2" s="33"/>
      <c r="Z2" s="33"/>
      <c r="AA2" s="41"/>
      <c r="AB2" s="33"/>
      <c r="AC2" s="33"/>
      <c r="AD2" s="33"/>
      <c r="AE2" s="41"/>
    </row>
    <row r="3" spans="1:31" ht="16.5" thickBot="1" x14ac:dyDescent="0.3">
      <c r="A3" s="31"/>
      <c r="B3" s="31"/>
      <c r="C3" s="31"/>
      <c r="D3" s="31"/>
      <c r="E3" s="31"/>
      <c r="F3" s="32"/>
      <c r="G3" s="31"/>
      <c r="J3" s="33"/>
      <c r="K3" s="33"/>
      <c r="L3" s="33"/>
      <c r="M3" s="33"/>
      <c r="N3" s="33"/>
      <c r="O3" s="33"/>
      <c r="P3" s="33"/>
      <c r="Q3" s="33"/>
      <c r="R3" s="33"/>
      <c r="S3" s="33"/>
      <c r="T3" s="33"/>
      <c r="U3" s="33"/>
      <c r="V3" s="33"/>
      <c r="W3" s="33"/>
      <c r="X3" s="33"/>
      <c r="Y3" s="33"/>
      <c r="Z3" s="33"/>
      <c r="AA3" s="33"/>
      <c r="AB3" s="33"/>
      <c r="AC3" s="33"/>
      <c r="AD3" s="33"/>
      <c r="AE3" s="33"/>
    </row>
    <row r="4" spans="1:31" ht="47.25" customHeight="1" thickBot="1" x14ac:dyDescent="0.3">
      <c r="A4" s="31"/>
      <c r="B4" s="43" t="s">
        <v>31</v>
      </c>
      <c r="C4" s="44" t="s">
        <v>81</v>
      </c>
      <c r="D4" s="446" t="s">
        <v>82</v>
      </c>
      <c r="E4" s="446"/>
      <c r="F4" s="32"/>
      <c r="G4" s="45"/>
      <c r="J4" s="33"/>
      <c r="K4" s="43" t="s">
        <v>39</v>
      </c>
      <c r="L4" s="44" t="s">
        <v>83</v>
      </c>
      <c r="M4" s="446" t="s">
        <v>84</v>
      </c>
      <c r="N4" s="446"/>
      <c r="O4" s="446"/>
      <c r="P4" s="446"/>
      <c r="Q4" s="446"/>
      <c r="R4" s="446"/>
      <c r="S4" s="446"/>
      <c r="T4" s="446"/>
      <c r="U4" s="446"/>
      <c r="V4" s="33"/>
      <c r="W4" s="33"/>
      <c r="X4" s="33"/>
      <c r="Y4" s="33"/>
      <c r="Z4" s="33"/>
      <c r="AA4" s="33"/>
      <c r="AB4" s="33"/>
      <c r="AC4" s="33"/>
      <c r="AD4" s="33"/>
      <c r="AE4" s="33"/>
    </row>
    <row r="5" spans="1:31" x14ac:dyDescent="0.25">
      <c r="A5" s="31"/>
      <c r="B5" s="46"/>
      <c r="C5" s="47"/>
      <c r="D5" s="48"/>
      <c r="E5" s="48"/>
      <c r="F5" s="32"/>
      <c r="G5" s="31"/>
      <c r="J5" s="33"/>
      <c r="K5" s="33"/>
      <c r="L5" s="33"/>
      <c r="M5" s="33"/>
      <c r="N5" s="33"/>
      <c r="O5" s="33"/>
      <c r="P5" s="33"/>
      <c r="Q5" s="33"/>
      <c r="R5" s="33"/>
      <c r="S5" s="33"/>
      <c r="T5" s="33"/>
      <c r="U5" s="33"/>
      <c r="V5" s="33"/>
      <c r="W5" s="33"/>
      <c r="X5" s="33"/>
      <c r="Y5" s="33"/>
      <c r="Z5" s="33"/>
      <c r="AA5" s="33"/>
      <c r="AB5" s="33"/>
      <c r="AC5" s="33"/>
      <c r="AD5" s="33"/>
      <c r="AE5" s="33"/>
    </row>
    <row r="6" spans="1:31" x14ac:dyDescent="0.25">
      <c r="A6" s="31"/>
      <c r="B6" s="46"/>
      <c r="C6" s="49" t="s">
        <v>86</v>
      </c>
      <c r="D6" s="50"/>
      <c r="E6" s="53"/>
      <c r="F6" s="32"/>
      <c r="G6" s="31"/>
      <c r="J6" s="33"/>
      <c r="K6" s="33"/>
      <c r="L6" s="33"/>
      <c r="M6" s="52"/>
      <c r="N6" s="52"/>
      <c r="O6" s="52"/>
      <c r="P6" s="52"/>
      <c r="Q6" s="52"/>
      <c r="R6" s="52"/>
      <c r="S6" s="52"/>
      <c r="T6" s="52"/>
      <c r="U6" s="52"/>
      <c r="V6" s="33"/>
      <c r="W6" s="33"/>
      <c r="X6" s="33"/>
      <c r="Y6" s="33"/>
      <c r="Z6" s="33"/>
      <c r="AA6" s="33"/>
      <c r="AB6" s="33"/>
      <c r="AC6" s="33"/>
      <c r="AD6" s="33"/>
      <c r="AE6" s="33"/>
    </row>
    <row r="7" spans="1:31" ht="16.5" thickBot="1" x14ac:dyDescent="0.3">
      <c r="A7" s="31"/>
      <c r="B7" s="46"/>
      <c r="C7" s="362" t="s">
        <v>85</v>
      </c>
      <c r="D7" s="50"/>
      <c r="E7" s="53"/>
      <c r="F7" s="32"/>
      <c r="G7" s="31"/>
      <c r="J7" s="33"/>
      <c r="K7" s="33"/>
      <c r="L7" s="33"/>
      <c r="M7" s="52"/>
      <c r="N7" s="52"/>
      <c r="O7" s="52"/>
      <c r="P7" s="52"/>
      <c r="Q7" s="52"/>
      <c r="R7" s="52"/>
      <c r="S7" s="52"/>
      <c r="T7" s="52"/>
      <c r="U7" s="52"/>
      <c r="V7" s="33"/>
      <c r="W7" s="33"/>
      <c r="X7" s="33"/>
      <c r="Y7" s="33"/>
      <c r="Z7" s="33"/>
      <c r="AA7" s="33"/>
      <c r="AB7" s="33"/>
      <c r="AC7" s="33"/>
      <c r="AD7" s="33"/>
      <c r="AE7" s="33"/>
    </row>
    <row r="8" spans="1:31" ht="16.5" customHeight="1" x14ac:dyDescent="0.25">
      <c r="A8" s="31"/>
      <c r="B8" s="46"/>
      <c r="C8" s="49" t="s">
        <v>87</v>
      </c>
      <c r="D8" s="50"/>
      <c r="E8" s="53"/>
      <c r="F8" s="32"/>
      <c r="G8" s="31"/>
      <c r="J8" s="33"/>
      <c r="K8" s="33"/>
      <c r="L8" s="33"/>
      <c r="M8" s="447" t="s">
        <v>88</v>
      </c>
      <c r="N8" s="447"/>
      <c r="O8" s="447"/>
      <c r="P8" s="447"/>
      <c r="Q8" s="447"/>
      <c r="R8" s="447"/>
      <c r="S8" s="447"/>
      <c r="T8" s="447"/>
      <c r="U8" s="447"/>
      <c r="V8" s="33"/>
      <c r="W8" s="470" t="s">
        <v>89</v>
      </c>
      <c r="X8" s="470"/>
      <c r="Y8" s="470"/>
      <c r="Z8" s="470"/>
      <c r="AA8" s="470"/>
      <c r="AB8" s="470"/>
      <c r="AC8" s="470"/>
      <c r="AD8" s="470"/>
      <c r="AE8" s="33"/>
    </row>
    <row r="9" spans="1:31" ht="66" customHeight="1" x14ac:dyDescent="0.35">
      <c r="A9" s="31"/>
      <c r="B9" s="31"/>
      <c r="C9" s="54"/>
      <c r="D9" s="344" t="s">
        <v>90</v>
      </c>
      <c r="E9" s="54"/>
      <c r="F9" s="32"/>
      <c r="G9" s="31"/>
      <c r="J9" s="33"/>
      <c r="K9" s="33"/>
      <c r="L9" s="55" t="s">
        <v>91</v>
      </c>
      <c r="M9" s="56" t="s">
        <v>92</v>
      </c>
      <c r="N9" s="56" t="s">
        <v>93</v>
      </c>
      <c r="O9" s="56" t="s">
        <v>94</v>
      </c>
      <c r="P9" s="56" t="s">
        <v>95</v>
      </c>
      <c r="Q9" s="56" t="s">
        <v>96</v>
      </c>
      <c r="R9" s="56" t="s">
        <v>97</v>
      </c>
      <c r="S9" s="56" t="s">
        <v>98</v>
      </c>
      <c r="T9" s="56" t="s">
        <v>99</v>
      </c>
      <c r="U9" s="56" t="s">
        <v>100</v>
      </c>
      <c r="V9" s="33"/>
      <c r="W9" s="155" t="s">
        <v>101</v>
      </c>
      <c r="X9" s="155" t="s">
        <v>102</v>
      </c>
      <c r="Y9" s="155" t="s">
        <v>103</v>
      </c>
      <c r="Z9" s="155" t="s">
        <v>104</v>
      </c>
      <c r="AA9" s="155" t="s">
        <v>105</v>
      </c>
      <c r="AB9" s="155" t="s">
        <v>106</v>
      </c>
      <c r="AC9" s="155" t="s">
        <v>107</v>
      </c>
      <c r="AD9" s="155" t="s">
        <v>108</v>
      </c>
      <c r="AE9" s="33"/>
    </row>
    <row r="10" spans="1:31" ht="18.600000000000001" customHeight="1" x14ac:dyDescent="0.25">
      <c r="A10" s="31"/>
      <c r="B10" s="31"/>
      <c r="C10" s="54"/>
      <c r="D10" s="54"/>
      <c r="E10" s="54"/>
      <c r="F10" s="32"/>
      <c r="G10" s="31"/>
      <c r="J10" s="33"/>
      <c r="K10" s="33"/>
      <c r="L10" s="55" t="s">
        <v>109</v>
      </c>
      <c r="M10" s="57" t="e">
        <f>M86+M105+M136+M159+M184+M201</f>
        <v>#DIV/0!</v>
      </c>
      <c r="N10" s="57" t="e">
        <f t="shared" ref="N10:U10" si="0">N83+N105+N136+N159+N184+N201</f>
        <v>#DIV/0!</v>
      </c>
      <c r="O10" s="57" t="e">
        <f t="shared" si="0"/>
        <v>#DIV/0!</v>
      </c>
      <c r="P10" s="57" t="e">
        <f t="shared" si="0"/>
        <v>#DIV/0!</v>
      </c>
      <c r="Q10" s="57" t="e">
        <f t="shared" si="0"/>
        <v>#DIV/0!</v>
      </c>
      <c r="R10" s="57" t="e">
        <f t="shared" si="0"/>
        <v>#DIV/0!</v>
      </c>
      <c r="S10" s="57" t="e">
        <f t="shared" si="0"/>
        <v>#DIV/0!</v>
      </c>
      <c r="T10" s="57" t="e">
        <f t="shared" si="0"/>
        <v>#DIV/0!</v>
      </c>
      <c r="U10" s="57" t="e">
        <f t="shared" si="0"/>
        <v>#DIV/0!</v>
      </c>
      <c r="V10" s="33"/>
      <c r="W10" s="283" t="e">
        <f>SUM(W81+W103+W134+W157+W182+W199)</f>
        <v>#DIV/0!</v>
      </c>
      <c r="X10" s="283">
        <f>SUM(X134)</f>
        <v>1</v>
      </c>
      <c r="Y10" s="283">
        <f>SUM(Y182)</f>
        <v>0</v>
      </c>
      <c r="Z10" s="283" t="e">
        <f>(Z81+Z134+Z157+Z182)</f>
        <v>#DIV/0!</v>
      </c>
      <c r="AA10" s="283" t="e">
        <f>SUM(AA81+AA134+AA157+AA182)</f>
        <v>#DIV/0!</v>
      </c>
      <c r="AB10" s="283">
        <f>SUM(AB81+AB134+AB157+AB182)</f>
        <v>0</v>
      </c>
      <c r="AC10" s="283" t="e">
        <f>SUM(AC81+AC134+AC157+AC182)</f>
        <v>#DIV/0!</v>
      </c>
      <c r="AD10" s="283" t="e">
        <f>SUM(AD81+AD134+AD157+AD182)</f>
        <v>#DIV/0!</v>
      </c>
      <c r="AE10" s="33"/>
    </row>
    <row r="11" spans="1:31" ht="18" customHeight="1" x14ac:dyDescent="0.25">
      <c r="A11" s="31"/>
      <c r="B11" s="31"/>
      <c r="C11" s="54"/>
      <c r="D11" s="54"/>
      <c r="E11" s="54"/>
      <c r="F11" s="32"/>
      <c r="G11" s="31"/>
      <c r="J11" s="33"/>
      <c r="K11" s="33"/>
      <c r="L11" s="58" t="s">
        <v>110</v>
      </c>
      <c r="M11" s="59">
        <f t="shared" ref="M11:U11" si="1">10/M12</f>
        <v>0.8</v>
      </c>
      <c r="N11" s="59">
        <f t="shared" si="1"/>
        <v>1.1111111111111112</v>
      </c>
      <c r="O11" s="59">
        <f t="shared" si="1"/>
        <v>1.6666666666666667</v>
      </c>
      <c r="P11" s="59">
        <f t="shared" si="1"/>
        <v>1.3333333333333333</v>
      </c>
      <c r="Q11" s="59">
        <f t="shared" si="1"/>
        <v>1.1764705882352942</v>
      </c>
      <c r="R11" s="59">
        <f t="shared" si="1"/>
        <v>1.1111111111111112</v>
      </c>
      <c r="S11" s="59">
        <f t="shared" si="1"/>
        <v>12.5</v>
      </c>
      <c r="T11" s="59">
        <f t="shared" si="1"/>
        <v>1.4285714285714286</v>
      </c>
      <c r="U11" s="59">
        <f t="shared" si="1"/>
        <v>1.1111111111111112</v>
      </c>
      <c r="V11" s="33"/>
      <c r="W11" s="33"/>
      <c r="X11" s="33"/>
      <c r="Y11" s="33"/>
      <c r="Z11" s="33"/>
      <c r="AA11" s="33"/>
      <c r="AB11" s="33"/>
      <c r="AC11" s="33"/>
      <c r="AD11" s="33"/>
      <c r="AE11" s="33"/>
    </row>
    <row r="12" spans="1:31" ht="17.45" customHeight="1" x14ac:dyDescent="0.25">
      <c r="A12" s="31"/>
      <c r="B12" s="31"/>
      <c r="C12" s="54" t="s">
        <v>111</v>
      </c>
      <c r="D12" s="54" t="s">
        <v>112</v>
      </c>
      <c r="E12" s="54" t="s">
        <v>113</v>
      </c>
      <c r="F12" s="32"/>
      <c r="G12" s="31"/>
      <c r="J12" s="33"/>
      <c r="K12" s="33"/>
      <c r="L12" s="58" t="s">
        <v>114</v>
      </c>
      <c r="M12" s="60">
        <v>12.5</v>
      </c>
      <c r="N12" s="60">
        <v>9</v>
      </c>
      <c r="O12" s="60">
        <v>6</v>
      </c>
      <c r="P12" s="60">
        <v>7.5</v>
      </c>
      <c r="Q12" s="60">
        <v>8.5</v>
      </c>
      <c r="R12" s="60">
        <v>9</v>
      </c>
      <c r="S12" s="60">
        <v>0.8</v>
      </c>
      <c r="T12" s="60">
        <v>7</v>
      </c>
      <c r="U12" s="60">
        <v>9</v>
      </c>
      <c r="V12" s="33"/>
      <c r="W12" s="33"/>
      <c r="X12" s="33"/>
      <c r="Y12" s="33"/>
      <c r="Z12" s="33"/>
      <c r="AA12" s="33"/>
      <c r="AB12" s="33"/>
      <c r="AC12" s="33"/>
      <c r="AD12" s="33"/>
      <c r="AE12" s="33"/>
    </row>
    <row r="13" spans="1:31" s="13" customFormat="1" x14ac:dyDescent="0.25">
      <c r="A13" s="34"/>
      <c r="B13" s="34"/>
      <c r="C13" s="61" t="s">
        <v>115</v>
      </c>
      <c r="D13" s="63"/>
      <c r="E13" s="402"/>
      <c r="F13" s="64"/>
      <c r="G13" s="65"/>
      <c r="H13" s="40"/>
      <c r="I13" s="40"/>
      <c r="J13" s="41"/>
      <c r="K13" s="33"/>
      <c r="L13" s="66" t="s">
        <v>116</v>
      </c>
      <c r="M13" s="67" t="e">
        <f t="shared" ref="M13:U13" si="2">M10*M11</f>
        <v>#DIV/0!</v>
      </c>
      <c r="N13" s="67" t="e">
        <f t="shared" si="2"/>
        <v>#DIV/0!</v>
      </c>
      <c r="O13" s="67" t="e">
        <f t="shared" si="2"/>
        <v>#DIV/0!</v>
      </c>
      <c r="P13" s="67" t="e">
        <f t="shared" si="2"/>
        <v>#DIV/0!</v>
      </c>
      <c r="Q13" s="67" t="e">
        <f t="shared" si="2"/>
        <v>#DIV/0!</v>
      </c>
      <c r="R13" s="67" t="e">
        <f t="shared" si="2"/>
        <v>#DIV/0!</v>
      </c>
      <c r="S13" s="67" t="e">
        <f t="shared" si="2"/>
        <v>#DIV/0!</v>
      </c>
      <c r="T13" s="67" t="e">
        <f t="shared" si="2"/>
        <v>#DIV/0!</v>
      </c>
      <c r="U13" s="67" t="e">
        <f t="shared" si="2"/>
        <v>#DIV/0!</v>
      </c>
      <c r="V13" s="41"/>
      <c r="W13" s="41"/>
      <c r="X13" s="41"/>
      <c r="Y13" s="41"/>
      <c r="Z13" s="41"/>
      <c r="AA13" s="41"/>
      <c r="AB13" s="41"/>
      <c r="AC13" s="41"/>
      <c r="AD13" s="41"/>
      <c r="AE13" s="41"/>
    </row>
    <row r="14" spans="1:31" s="13" customFormat="1" x14ac:dyDescent="0.25">
      <c r="A14" s="34"/>
      <c r="B14" s="34"/>
      <c r="C14" s="61" t="s">
        <v>117</v>
      </c>
      <c r="D14" s="62"/>
      <c r="E14" s="403"/>
      <c r="F14" s="68"/>
      <c r="G14" s="34"/>
      <c r="H14" s="40"/>
      <c r="I14" s="40"/>
      <c r="J14" s="41"/>
      <c r="K14" s="33"/>
      <c r="L14" s="41"/>
      <c r="M14" s="41"/>
      <c r="N14" s="41"/>
      <c r="O14" s="41"/>
      <c r="P14" s="41"/>
      <c r="Q14" s="41"/>
      <c r="R14" s="41"/>
      <c r="S14" s="41"/>
      <c r="T14" s="41"/>
      <c r="U14" s="41"/>
      <c r="V14" s="41"/>
      <c r="W14" s="41"/>
      <c r="X14" s="41"/>
      <c r="Y14" s="41"/>
      <c r="Z14" s="41"/>
      <c r="AA14" s="41"/>
      <c r="AB14" s="41"/>
      <c r="AC14" s="41"/>
      <c r="AD14" s="41"/>
      <c r="AE14" s="41"/>
    </row>
    <row r="15" spans="1:31" s="13" customFormat="1" x14ac:dyDescent="0.25">
      <c r="A15" s="34"/>
      <c r="B15" s="34"/>
      <c r="C15" s="61" t="s">
        <v>118</v>
      </c>
      <c r="D15" s="62"/>
      <c r="E15" s="403"/>
      <c r="F15" s="64"/>
      <c r="G15" s="34"/>
      <c r="H15" s="40"/>
      <c r="I15" s="40"/>
      <c r="J15" s="41"/>
      <c r="K15" s="33"/>
      <c r="L15" s="41"/>
      <c r="M15" s="41"/>
      <c r="N15" s="41"/>
      <c r="O15" s="41"/>
      <c r="P15" s="41"/>
      <c r="Q15" s="41"/>
      <c r="R15" s="41"/>
      <c r="S15" s="41"/>
      <c r="T15" s="41"/>
      <c r="U15" s="41"/>
      <c r="V15" s="41"/>
      <c r="W15" s="41"/>
      <c r="X15" s="41"/>
      <c r="Y15" s="41"/>
      <c r="Z15" s="41"/>
      <c r="AA15" s="41"/>
      <c r="AB15" s="41"/>
      <c r="AC15" s="41"/>
      <c r="AD15" s="41"/>
      <c r="AE15" s="41"/>
    </row>
    <row r="16" spans="1:31" s="13" customFormat="1" x14ac:dyDescent="0.25">
      <c r="A16" s="34"/>
      <c r="B16" s="34"/>
      <c r="C16" s="61" t="s">
        <v>119</v>
      </c>
      <c r="D16" s="62"/>
      <c r="E16" s="403"/>
      <c r="F16" s="68"/>
      <c r="G16" s="70"/>
      <c r="H16" s="40"/>
      <c r="I16" s="40"/>
      <c r="J16" s="41"/>
      <c r="K16" s="41"/>
      <c r="L16" s="41"/>
      <c r="M16" s="41"/>
      <c r="N16" s="41"/>
      <c r="O16" s="41"/>
      <c r="P16" s="41"/>
      <c r="Q16" s="41"/>
      <c r="R16" s="41"/>
      <c r="S16" s="41"/>
      <c r="T16" s="41"/>
      <c r="U16" s="41"/>
      <c r="V16" s="41"/>
      <c r="W16" s="471"/>
      <c r="X16" s="41"/>
      <c r="Y16" s="41"/>
      <c r="Z16" s="41"/>
      <c r="AA16" s="41"/>
      <c r="AB16" s="41"/>
      <c r="AC16" s="41"/>
      <c r="AD16" s="41"/>
      <c r="AE16" s="41"/>
    </row>
    <row r="17" spans="1:31" s="13" customFormat="1" x14ac:dyDescent="0.25">
      <c r="A17" s="34"/>
      <c r="B17" s="34"/>
      <c r="C17" s="61" t="s">
        <v>120</v>
      </c>
      <c r="D17" s="62"/>
      <c r="E17" s="403"/>
      <c r="F17" s="336"/>
      <c r="G17" s="70"/>
      <c r="H17" s="40"/>
      <c r="I17" s="40"/>
      <c r="J17" s="41"/>
      <c r="K17" s="41"/>
      <c r="L17" s="41"/>
      <c r="M17" s="41"/>
      <c r="N17" s="41"/>
      <c r="O17" s="41"/>
      <c r="P17" s="41"/>
      <c r="Q17" s="41"/>
      <c r="R17" s="41"/>
      <c r="S17" s="41"/>
      <c r="T17" s="41"/>
      <c r="U17" s="41"/>
      <c r="V17" s="41"/>
      <c r="W17" s="471"/>
      <c r="X17" s="41"/>
      <c r="Y17" s="41"/>
      <c r="Z17" s="41"/>
      <c r="AA17" s="41"/>
      <c r="AB17" s="41"/>
      <c r="AC17" s="41"/>
      <c r="AD17" s="41"/>
      <c r="AE17" s="41"/>
    </row>
    <row r="18" spans="1:31" s="13" customFormat="1" ht="47.25" x14ac:dyDescent="0.25">
      <c r="A18" s="34"/>
      <c r="B18" s="34"/>
      <c r="C18" s="61" t="s">
        <v>121</v>
      </c>
      <c r="D18" s="62"/>
      <c r="E18" s="403"/>
      <c r="F18" s="68"/>
      <c r="G18" s="70"/>
      <c r="H18" s="40"/>
      <c r="I18" s="40"/>
      <c r="J18" s="41"/>
      <c r="K18" s="41"/>
      <c r="L18" s="41"/>
      <c r="M18" s="41"/>
      <c r="N18" s="41"/>
      <c r="O18" s="41"/>
      <c r="P18" s="41"/>
      <c r="Q18" s="41"/>
      <c r="R18" s="41"/>
      <c r="S18" s="41"/>
      <c r="T18" s="41"/>
      <c r="U18" s="41"/>
      <c r="V18" s="41"/>
      <c r="W18" s="471"/>
      <c r="X18" s="41"/>
      <c r="Y18" s="41"/>
      <c r="Z18" s="41"/>
      <c r="AA18" s="41"/>
      <c r="AB18" s="41"/>
      <c r="AC18" s="41"/>
      <c r="AD18" s="41"/>
      <c r="AE18" s="41"/>
    </row>
    <row r="19" spans="1:31" s="13" customFormat="1" ht="33.950000000000003" customHeight="1" x14ac:dyDescent="0.25">
      <c r="A19" s="34"/>
      <c r="B19" s="34"/>
      <c r="C19" s="61" t="s">
        <v>122</v>
      </c>
      <c r="D19" s="62"/>
      <c r="E19" s="403"/>
      <c r="F19" s="68"/>
      <c r="G19" s="70"/>
      <c r="H19" s="40"/>
      <c r="I19" s="40"/>
      <c r="J19" s="41"/>
      <c r="K19" s="41"/>
      <c r="L19" s="41"/>
      <c r="M19" s="41"/>
      <c r="N19" s="41"/>
      <c r="O19" s="41"/>
      <c r="P19" s="41"/>
      <c r="Q19" s="41"/>
      <c r="R19" s="41"/>
      <c r="S19" s="41"/>
      <c r="T19" s="41"/>
      <c r="U19" s="41"/>
      <c r="V19" s="41"/>
      <c r="W19" s="41"/>
      <c r="X19" s="41"/>
      <c r="Y19" s="41"/>
      <c r="Z19" s="41"/>
      <c r="AA19" s="41"/>
      <c r="AB19" s="41"/>
      <c r="AC19" s="41"/>
      <c r="AD19" s="41"/>
      <c r="AE19" s="41"/>
    </row>
    <row r="20" spans="1:31" s="13" customFormat="1" ht="33.950000000000003" customHeight="1" x14ac:dyDescent="0.25">
      <c r="A20" s="34"/>
      <c r="B20" s="34"/>
      <c r="C20" s="61" t="s">
        <v>123</v>
      </c>
      <c r="D20" s="62"/>
      <c r="E20" s="403"/>
      <c r="F20" s="68"/>
      <c r="G20" s="69"/>
      <c r="H20" s="40"/>
      <c r="I20" s="40"/>
      <c r="J20" s="41"/>
      <c r="K20" s="41"/>
      <c r="L20" s="41"/>
      <c r="M20" s="41"/>
      <c r="N20" s="41"/>
      <c r="O20" s="41"/>
      <c r="P20" s="41"/>
      <c r="Q20" s="41"/>
      <c r="R20" s="41"/>
      <c r="S20" s="41"/>
      <c r="T20" s="41"/>
      <c r="U20" s="41"/>
      <c r="V20" s="41"/>
      <c r="W20" s="41"/>
      <c r="X20" s="41"/>
      <c r="Y20" s="41"/>
      <c r="Z20" s="41"/>
      <c r="AA20" s="41"/>
      <c r="AB20" s="41"/>
      <c r="AC20" s="41"/>
      <c r="AD20" s="41"/>
      <c r="AE20" s="41"/>
    </row>
    <row r="21" spans="1:31" s="13" customFormat="1" ht="33.950000000000003" customHeight="1" x14ac:dyDescent="0.25">
      <c r="A21" s="34"/>
      <c r="B21" s="34"/>
      <c r="C21" s="71" t="s">
        <v>124</v>
      </c>
      <c r="D21" s="62"/>
      <c r="E21" s="404"/>
      <c r="F21" s="64"/>
      <c r="G21" s="34"/>
      <c r="H21" s="40"/>
      <c r="I21" s="40"/>
      <c r="J21" s="41"/>
      <c r="K21" s="33"/>
      <c r="L21" s="41"/>
      <c r="M21" s="41"/>
      <c r="N21" s="41"/>
      <c r="O21" s="41"/>
      <c r="P21" s="41"/>
      <c r="Q21" s="41"/>
      <c r="R21" s="41"/>
      <c r="S21" s="41"/>
      <c r="T21" s="41"/>
      <c r="U21" s="41"/>
      <c r="V21" s="41"/>
      <c r="W21" s="41"/>
      <c r="X21" s="41"/>
      <c r="Y21" s="41"/>
      <c r="Z21" s="41"/>
      <c r="AA21" s="41"/>
      <c r="AB21" s="41"/>
      <c r="AC21" s="41"/>
      <c r="AD21" s="41"/>
      <c r="AE21" s="41"/>
    </row>
    <row r="22" spans="1:31" s="13" customFormat="1" ht="157.5" customHeight="1" x14ac:dyDescent="0.25">
      <c r="A22" s="34"/>
      <c r="B22" s="34"/>
      <c r="C22" s="363" t="s">
        <v>409</v>
      </c>
      <c r="D22" s="63"/>
      <c r="E22" s="403"/>
      <c r="F22" s="347"/>
      <c r="G22" s="34"/>
      <c r="H22" s="40"/>
      <c r="I22" s="40"/>
      <c r="J22" s="41"/>
      <c r="K22" s="41"/>
      <c r="L22" s="41"/>
      <c r="M22" s="41"/>
      <c r="N22" s="41"/>
      <c r="O22" s="41"/>
      <c r="P22" s="41"/>
      <c r="Q22" s="41"/>
      <c r="R22" s="41"/>
      <c r="S22" s="41"/>
      <c r="T22" s="41"/>
      <c r="U22" s="41"/>
      <c r="V22" s="41"/>
      <c r="W22" s="41"/>
      <c r="X22" s="41"/>
      <c r="Y22" s="41"/>
      <c r="Z22" s="41"/>
      <c r="AA22" s="41"/>
      <c r="AB22" s="41"/>
      <c r="AC22" s="41"/>
      <c r="AD22" s="41"/>
      <c r="AE22" s="41"/>
    </row>
    <row r="23" spans="1:31" s="13" customFormat="1" ht="78.95" customHeight="1" x14ac:dyDescent="0.25">
      <c r="A23" s="34"/>
      <c r="B23" s="34"/>
      <c r="C23" s="335" t="s">
        <v>125</v>
      </c>
      <c r="D23" s="62"/>
      <c r="E23" s="405"/>
      <c r="F23" s="336"/>
      <c r="G23" s="34"/>
      <c r="H23" s="40"/>
      <c r="I23" s="40"/>
      <c r="J23" s="41"/>
      <c r="K23" s="41"/>
      <c r="L23" s="41"/>
      <c r="M23" s="41"/>
      <c r="N23" s="41"/>
      <c r="O23" s="41"/>
      <c r="P23" s="41"/>
      <c r="Q23" s="41"/>
      <c r="R23" s="41"/>
      <c r="S23" s="41"/>
      <c r="T23" s="41"/>
      <c r="U23" s="41"/>
      <c r="V23" s="41"/>
      <c r="W23" s="41"/>
      <c r="X23" s="41"/>
      <c r="Y23" s="41"/>
      <c r="Z23" s="41"/>
      <c r="AA23" s="41"/>
      <c r="AB23" s="41"/>
      <c r="AC23" s="41"/>
      <c r="AD23" s="41"/>
      <c r="AE23" s="41"/>
    </row>
    <row r="24" spans="1:31" s="13" customFormat="1" ht="31.5" x14ac:dyDescent="0.25">
      <c r="A24" s="34"/>
      <c r="B24" s="34"/>
      <c r="C24" s="72" t="s">
        <v>126</v>
      </c>
      <c r="D24" s="73"/>
      <c r="E24" s="406"/>
      <c r="F24" s="64"/>
      <c r="G24" s="34"/>
      <c r="H24" s="40"/>
      <c r="I24" s="40"/>
      <c r="J24" s="41"/>
      <c r="K24" s="41"/>
      <c r="L24" s="41"/>
      <c r="M24" s="41"/>
      <c r="N24" s="41"/>
      <c r="O24" s="41"/>
      <c r="P24" s="41"/>
      <c r="Q24" s="41"/>
      <c r="R24" s="41"/>
      <c r="S24" s="41"/>
      <c r="T24" s="41"/>
      <c r="U24" s="41"/>
      <c r="V24" s="41"/>
      <c r="W24" s="41"/>
      <c r="X24" s="41"/>
      <c r="Y24" s="41"/>
      <c r="Z24" s="41"/>
      <c r="AA24" s="41"/>
      <c r="AB24" s="41"/>
      <c r="AC24" s="41"/>
      <c r="AD24" s="41"/>
      <c r="AE24" s="41"/>
    </row>
    <row r="25" spans="1:31" s="13" customFormat="1" x14ac:dyDescent="0.25">
      <c r="A25" s="34"/>
      <c r="B25" s="34"/>
      <c r="C25" s="61" t="s">
        <v>127</v>
      </c>
      <c r="D25" s="63"/>
      <c r="E25" s="407"/>
      <c r="F25" s="64"/>
      <c r="G25" s="34"/>
      <c r="H25" s="40"/>
      <c r="I25" s="40"/>
      <c r="J25" s="41"/>
      <c r="K25" s="41"/>
      <c r="L25" s="41"/>
      <c r="M25" s="41"/>
      <c r="N25" s="41"/>
      <c r="O25" s="41"/>
      <c r="P25" s="41"/>
      <c r="Q25" s="41"/>
      <c r="R25" s="41"/>
      <c r="S25" s="41"/>
      <c r="T25" s="41"/>
      <c r="U25" s="41"/>
      <c r="V25" s="41"/>
      <c r="W25" s="41"/>
      <c r="X25" s="41"/>
      <c r="Y25" s="41"/>
      <c r="Z25" s="41"/>
      <c r="AA25" s="41"/>
      <c r="AB25" s="41"/>
      <c r="AC25" s="41"/>
      <c r="AD25" s="41"/>
      <c r="AE25" s="41"/>
    </row>
    <row r="26" spans="1:31" x14ac:dyDescent="0.25">
      <c r="A26" s="31"/>
      <c r="B26" s="31"/>
      <c r="C26" s="31"/>
      <c r="D26" s="31"/>
      <c r="E26" s="31"/>
      <c r="F26" s="32"/>
      <c r="G26" s="31"/>
      <c r="J26" s="33"/>
      <c r="K26" s="33"/>
      <c r="L26" s="33"/>
      <c r="M26" s="33"/>
      <c r="N26" s="33"/>
      <c r="O26" s="33"/>
      <c r="P26" s="33"/>
      <c r="Q26" s="33"/>
      <c r="R26" s="33"/>
      <c r="S26" s="33"/>
      <c r="T26" s="33"/>
      <c r="U26" s="33"/>
      <c r="V26" s="33"/>
      <c r="W26" s="33"/>
      <c r="X26" s="33"/>
      <c r="Y26" s="33"/>
      <c r="Z26" s="33"/>
      <c r="AA26" s="33"/>
      <c r="AB26" s="33"/>
      <c r="AC26" s="33"/>
      <c r="AD26" s="33"/>
      <c r="AE26" s="33"/>
    </row>
    <row r="27" spans="1:31" ht="16.5" thickBot="1" x14ac:dyDescent="0.3">
      <c r="A27" s="31"/>
      <c r="B27" s="31"/>
      <c r="C27" s="31"/>
      <c r="D27" s="31"/>
      <c r="E27" s="31"/>
      <c r="F27" s="32"/>
      <c r="G27" s="31"/>
      <c r="J27" s="33"/>
      <c r="K27" s="33"/>
      <c r="L27" s="33"/>
      <c r="M27" s="33"/>
      <c r="N27" s="33"/>
      <c r="O27" s="33"/>
      <c r="P27" s="33"/>
      <c r="Q27" s="33"/>
      <c r="R27" s="33"/>
      <c r="S27" s="33"/>
      <c r="T27" s="33"/>
      <c r="U27" s="33"/>
      <c r="V27" s="33"/>
      <c r="W27" s="33"/>
      <c r="X27" s="33"/>
      <c r="Y27" s="33"/>
      <c r="Z27" s="33"/>
      <c r="AA27" s="33"/>
      <c r="AB27" s="33"/>
      <c r="AC27" s="33"/>
      <c r="AD27" s="33"/>
      <c r="AE27" s="33"/>
    </row>
    <row r="28" spans="1:31" ht="65.099999999999994" customHeight="1" thickBot="1" x14ac:dyDescent="0.3">
      <c r="A28" s="31"/>
      <c r="B28" s="43" t="s">
        <v>34</v>
      </c>
      <c r="C28" s="44" t="s">
        <v>128</v>
      </c>
      <c r="D28" s="446" t="s">
        <v>129</v>
      </c>
      <c r="E28" s="446"/>
      <c r="F28" s="32"/>
      <c r="G28" s="31"/>
      <c r="J28" s="33"/>
      <c r="K28" s="33"/>
      <c r="L28" s="33"/>
      <c r="M28" s="33"/>
      <c r="N28" s="33"/>
      <c r="O28" s="33"/>
      <c r="P28" s="33"/>
      <c r="Q28" s="33"/>
      <c r="R28" s="33"/>
      <c r="S28" s="33"/>
      <c r="T28" s="33"/>
      <c r="U28" s="33"/>
      <c r="V28" s="33"/>
      <c r="W28" s="33"/>
      <c r="X28" s="33"/>
      <c r="Y28" s="33"/>
      <c r="Z28" s="33"/>
      <c r="AA28" s="33"/>
      <c r="AB28" s="33"/>
      <c r="AC28" s="33"/>
      <c r="AD28" s="33"/>
      <c r="AE28" s="33"/>
    </row>
    <row r="29" spans="1:31" x14ac:dyDescent="0.25">
      <c r="A29" s="31"/>
      <c r="B29" s="31"/>
      <c r="C29" s="31"/>
      <c r="D29" s="31"/>
      <c r="E29" s="31"/>
      <c r="F29" s="32"/>
      <c r="G29" s="31"/>
      <c r="J29" s="33"/>
      <c r="K29" s="33"/>
      <c r="L29" s="33"/>
      <c r="M29" s="33"/>
      <c r="N29" s="33"/>
      <c r="O29" s="33"/>
      <c r="P29" s="33"/>
      <c r="Q29" s="33"/>
      <c r="R29" s="33"/>
      <c r="S29" s="33"/>
      <c r="T29" s="33"/>
      <c r="U29" s="33"/>
      <c r="V29" s="33"/>
      <c r="W29" s="33"/>
      <c r="X29" s="33"/>
      <c r="Y29" s="33"/>
      <c r="Z29" s="33"/>
      <c r="AA29" s="33"/>
      <c r="AB29" s="33"/>
      <c r="AC29" s="33"/>
      <c r="AD29" s="33"/>
      <c r="AE29" s="33"/>
    </row>
    <row r="30" spans="1:31" x14ac:dyDescent="0.25">
      <c r="A30" s="31"/>
      <c r="B30" s="31"/>
      <c r="C30" s="74" t="s">
        <v>130</v>
      </c>
      <c r="D30" s="75" t="s">
        <v>92</v>
      </c>
      <c r="E30" s="76"/>
      <c r="F30" s="32"/>
      <c r="G30" s="31"/>
      <c r="J30" s="33"/>
      <c r="K30" s="33"/>
      <c r="L30" s="33"/>
      <c r="M30" s="33"/>
      <c r="N30" s="33"/>
      <c r="O30" s="33"/>
      <c r="P30" s="33"/>
      <c r="Q30" s="33"/>
      <c r="R30" s="33"/>
      <c r="S30" s="33"/>
      <c r="T30" s="33"/>
      <c r="U30" s="33"/>
      <c r="V30" s="33"/>
      <c r="W30" s="33"/>
      <c r="X30" s="33"/>
      <c r="Y30" s="33"/>
      <c r="Z30" s="33"/>
      <c r="AA30" s="33"/>
      <c r="AB30" s="33"/>
      <c r="AC30" s="33"/>
      <c r="AD30" s="33"/>
      <c r="AE30" s="33"/>
    </row>
    <row r="31" spans="1:31" x14ac:dyDescent="0.25">
      <c r="A31" s="31"/>
      <c r="B31" s="31"/>
      <c r="C31" s="74" t="s">
        <v>131</v>
      </c>
      <c r="D31" s="75" t="s">
        <v>132</v>
      </c>
      <c r="E31" s="31"/>
      <c r="F31" s="32"/>
      <c r="G31" s="31"/>
      <c r="J31" s="33"/>
      <c r="K31" s="33"/>
      <c r="L31" s="33"/>
      <c r="M31" s="33"/>
      <c r="N31" s="33"/>
      <c r="O31" s="33"/>
      <c r="P31" s="33"/>
      <c r="Q31" s="33"/>
      <c r="R31" s="33"/>
      <c r="S31" s="33"/>
      <c r="T31" s="33"/>
      <c r="U31" s="33"/>
      <c r="V31" s="33"/>
      <c r="W31" s="33"/>
      <c r="X31" s="33"/>
      <c r="Y31" s="33"/>
      <c r="Z31" s="33"/>
      <c r="AA31" s="33"/>
      <c r="AB31" s="33"/>
      <c r="AC31" s="33"/>
      <c r="AD31" s="33"/>
      <c r="AE31" s="33"/>
    </row>
    <row r="32" spans="1:31" x14ac:dyDescent="0.25">
      <c r="A32" s="31"/>
      <c r="B32" s="31"/>
      <c r="C32" s="74" t="s">
        <v>133</v>
      </c>
      <c r="D32" s="75" t="s">
        <v>99</v>
      </c>
      <c r="E32" s="31"/>
      <c r="F32" s="32"/>
      <c r="G32" s="31"/>
      <c r="J32" s="33"/>
      <c r="K32" s="33"/>
      <c r="L32" s="33"/>
      <c r="M32" s="33"/>
      <c r="N32" s="33"/>
      <c r="O32" s="33"/>
      <c r="P32" s="33"/>
      <c r="Q32" s="33"/>
      <c r="R32" s="33"/>
      <c r="S32" s="33"/>
      <c r="T32" s="33"/>
      <c r="U32" s="33"/>
      <c r="V32" s="33"/>
      <c r="W32" s="33"/>
      <c r="X32" s="33"/>
      <c r="Y32" s="33"/>
      <c r="Z32" s="33"/>
      <c r="AA32" s="33"/>
      <c r="AB32" s="33"/>
      <c r="AC32" s="33"/>
      <c r="AD32" s="33"/>
      <c r="AE32" s="33"/>
    </row>
    <row r="33" spans="1:31" x14ac:dyDescent="0.25">
      <c r="A33" s="31"/>
      <c r="B33" s="31"/>
      <c r="C33" s="31"/>
      <c r="D33" s="31"/>
      <c r="E33" s="31"/>
      <c r="F33" s="32"/>
      <c r="G33" s="31"/>
      <c r="J33" s="33"/>
      <c r="K33" s="33"/>
      <c r="L33" s="33"/>
      <c r="M33" s="33"/>
      <c r="N33" s="33"/>
      <c r="O33" s="33"/>
      <c r="P33" s="33"/>
      <c r="Q33" s="33"/>
      <c r="R33" s="33"/>
      <c r="S33" s="33"/>
      <c r="T33" s="33"/>
      <c r="U33" s="33"/>
      <c r="V33" s="33"/>
      <c r="W33" s="33"/>
      <c r="X33" s="33"/>
      <c r="Y33" s="33"/>
      <c r="Z33" s="33"/>
      <c r="AA33" s="33"/>
      <c r="AB33" s="33"/>
      <c r="AC33" s="33"/>
      <c r="AD33" s="33"/>
      <c r="AE33" s="33"/>
    </row>
    <row r="34" spans="1:31" ht="16.5" thickBot="1" x14ac:dyDescent="0.3">
      <c r="A34" s="31"/>
      <c r="B34" s="31"/>
      <c r="C34" s="31"/>
      <c r="D34" s="31"/>
      <c r="E34" s="31"/>
      <c r="F34" s="32"/>
      <c r="G34" s="31"/>
      <c r="J34" s="33"/>
      <c r="K34" s="33"/>
      <c r="L34" s="33"/>
      <c r="M34" s="33"/>
      <c r="N34" s="33"/>
      <c r="O34" s="33"/>
      <c r="P34" s="33"/>
      <c r="Q34" s="33"/>
      <c r="R34" s="33"/>
      <c r="S34" s="33"/>
      <c r="T34" s="33"/>
      <c r="U34" s="33"/>
      <c r="V34" s="33"/>
      <c r="W34" s="33"/>
      <c r="X34" s="33"/>
      <c r="Y34" s="33"/>
      <c r="Z34" s="33"/>
      <c r="AA34" s="33"/>
      <c r="AB34" s="33"/>
      <c r="AC34" s="33"/>
      <c r="AD34" s="33"/>
      <c r="AE34" s="33"/>
    </row>
    <row r="35" spans="1:31" ht="47.1" customHeight="1" thickBot="1" x14ac:dyDescent="0.3">
      <c r="A35" s="31"/>
      <c r="B35" s="43" t="s">
        <v>36</v>
      </c>
      <c r="C35" s="44" t="s">
        <v>134</v>
      </c>
      <c r="D35" s="446" t="s">
        <v>135</v>
      </c>
      <c r="E35" s="446"/>
      <c r="F35" s="32"/>
      <c r="G35" s="31"/>
      <c r="J35" s="33"/>
      <c r="K35" s="33"/>
      <c r="L35" s="33"/>
      <c r="M35" s="33"/>
      <c r="N35" s="33"/>
      <c r="O35" s="33"/>
      <c r="P35" s="33"/>
      <c r="Q35" s="33"/>
      <c r="R35" s="33"/>
      <c r="S35" s="33"/>
      <c r="T35" s="33"/>
      <c r="U35" s="33"/>
      <c r="V35" s="33"/>
      <c r="W35" s="33"/>
      <c r="X35" s="33"/>
      <c r="Y35" s="33"/>
      <c r="Z35" s="33"/>
      <c r="AA35" s="33"/>
      <c r="AB35" s="33"/>
      <c r="AC35" s="33"/>
      <c r="AD35" s="33"/>
      <c r="AE35" s="33"/>
    </row>
    <row r="36" spans="1:31" x14ac:dyDescent="0.25">
      <c r="A36" s="31"/>
      <c r="B36" s="31"/>
      <c r="C36" s="31"/>
      <c r="D36" s="31"/>
      <c r="E36" s="31"/>
      <c r="F36" s="32"/>
      <c r="G36" s="31"/>
      <c r="J36" s="33"/>
      <c r="K36" s="33"/>
      <c r="L36" s="33"/>
      <c r="M36" s="33"/>
      <c r="N36" s="33"/>
      <c r="O36" s="33"/>
      <c r="P36" s="33"/>
      <c r="Q36" s="33"/>
      <c r="R36" s="33"/>
      <c r="S36" s="33"/>
      <c r="T36" s="33"/>
      <c r="U36" s="33"/>
      <c r="V36" s="33"/>
      <c r="W36" s="33"/>
      <c r="X36" s="33"/>
      <c r="Y36" s="33"/>
      <c r="Z36" s="33"/>
      <c r="AA36" s="33"/>
      <c r="AB36" s="33"/>
      <c r="AC36" s="33"/>
      <c r="AD36" s="33"/>
      <c r="AE36" s="33"/>
    </row>
    <row r="37" spans="1:31" ht="78.75" x14ac:dyDescent="0.25">
      <c r="A37" s="31"/>
      <c r="B37" s="77" t="s">
        <v>136</v>
      </c>
      <c r="C37" s="78" t="s">
        <v>137</v>
      </c>
      <c r="D37" s="78" t="s">
        <v>138</v>
      </c>
      <c r="E37" s="78" t="s">
        <v>139</v>
      </c>
      <c r="F37" s="79"/>
      <c r="G37" s="80"/>
      <c r="J37" s="33"/>
      <c r="K37" s="33"/>
      <c r="L37" s="33"/>
      <c r="M37" s="449"/>
      <c r="N37" s="449"/>
      <c r="O37" s="449"/>
      <c r="P37" s="449"/>
      <c r="Q37" s="449"/>
      <c r="R37" s="449"/>
      <c r="S37" s="449"/>
      <c r="T37" s="449"/>
      <c r="U37" s="449"/>
      <c r="V37" s="81"/>
      <c r="W37" s="81"/>
      <c r="X37" s="81"/>
      <c r="Y37" s="81"/>
      <c r="Z37" s="81"/>
      <c r="AA37" s="33"/>
      <c r="AB37" s="81"/>
      <c r="AC37" s="81"/>
      <c r="AD37" s="81"/>
      <c r="AE37" s="33"/>
    </row>
    <row r="38" spans="1:31" s="87" customFormat="1" ht="110.45" customHeight="1" x14ac:dyDescent="0.25">
      <c r="A38" s="82"/>
      <c r="B38" s="82"/>
      <c r="C38" s="83" t="s">
        <v>140</v>
      </c>
      <c r="D38" s="83" t="s">
        <v>141</v>
      </c>
      <c r="E38" s="83" t="s">
        <v>142</v>
      </c>
      <c r="F38" s="84" t="s">
        <v>143</v>
      </c>
      <c r="G38" s="83" t="s">
        <v>144</v>
      </c>
      <c r="H38" s="85"/>
      <c r="I38" s="85"/>
      <c r="J38" s="86"/>
      <c r="K38" s="86"/>
      <c r="L38" s="86"/>
      <c r="M38" s="33"/>
      <c r="N38" s="33"/>
      <c r="O38" s="33"/>
      <c r="P38" s="33"/>
      <c r="Q38" s="33"/>
      <c r="R38" s="33"/>
      <c r="S38" s="33"/>
      <c r="T38" s="33"/>
      <c r="U38" s="33"/>
      <c r="V38" s="33"/>
      <c r="W38" s="33"/>
      <c r="X38" s="33"/>
      <c r="Y38" s="33"/>
      <c r="Z38" s="33"/>
      <c r="AA38" s="86"/>
      <c r="AB38" s="33"/>
      <c r="AC38" s="33"/>
      <c r="AD38" s="33"/>
      <c r="AE38" s="86"/>
    </row>
    <row r="39" spans="1:31" x14ac:dyDescent="0.25">
      <c r="A39" s="31"/>
      <c r="B39" s="31"/>
      <c r="C39" s="88"/>
      <c r="D39" s="88"/>
      <c r="E39" s="88"/>
      <c r="F39" s="89"/>
      <c r="G39" s="88"/>
      <c r="J39" s="33"/>
      <c r="K39" s="33"/>
      <c r="L39" s="33"/>
      <c r="M39" s="33"/>
      <c r="N39" s="33"/>
      <c r="O39" s="33"/>
      <c r="P39" s="33"/>
      <c r="Q39" s="33"/>
      <c r="R39" s="33"/>
      <c r="S39" s="33"/>
      <c r="T39" s="33"/>
      <c r="U39" s="33"/>
      <c r="V39" s="33"/>
      <c r="W39" s="33"/>
      <c r="X39" s="33"/>
      <c r="Y39" s="33"/>
      <c r="Z39" s="33"/>
      <c r="AA39" s="33"/>
      <c r="AB39" s="33"/>
      <c r="AC39" s="33"/>
      <c r="AD39" s="33"/>
      <c r="AE39" s="33"/>
    </row>
    <row r="40" spans="1:31" ht="18.75" x14ac:dyDescent="0.3">
      <c r="A40" s="31"/>
      <c r="B40" s="31"/>
      <c r="C40" s="450" t="s">
        <v>145</v>
      </c>
      <c r="D40" s="450"/>
      <c r="E40" s="450"/>
      <c r="F40" s="450"/>
      <c r="G40" s="450"/>
      <c r="J40" s="33"/>
      <c r="K40" s="33"/>
      <c r="L40" s="468" t="s">
        <v>146</v>
      </c>
      <c r="M40" s="468"/>
      <c r="N40" s="468"/>
      <c r="O40" s="468"/>
      <c r="P40" s="468"/>
      <c r="Q40" s="468"/>
      <c r="R40" s="468"/>
      <c r="S40" s="468"/>
      <c r="T40" s="468"/>
      <c r="U40" s="468"/>
      <c r="V40" s="468"/>
      <c r="W40" s="468"/>
      <c r="X40" s="468"/>
      <c r="Y40" s="468"/>
      <c r="Z40" s="468"/>
      <c r="AA40" s="468"/>
      <c r="AB40" s="468"/>
      <c r="AC40" s="468"/>
      <c r="AD40" s="468"/>
      <c r="AE40" s="33"/>
    </row>
    <row r="41" spans="1:31" x14ac:dyDescent="0.25">
      <c r="A41" s="31"/>
      <c r="B41" s="31"/>
      <c r="C41" s="90"/>
      <c r="D41" s="91"/>
      <c r="E41" s="91"/>
      <c r="F41" s="92"/>
      <c r="G41" s="91"/>
      <c r="J41" s="33"/>
      <c r="K41" s="33"/>
      <c r="L41" s="469"/>
      <c r="M41" s="469"/>
      <c r="N41" s="469"/>
      <c r="O41" s="469"/>
      <c r="P41" s="469"/>
      <c r="Q41" s="469"/>
      <c r="R41" s="469"/>
      <c r="S41" s="469"/>
      <c r="T41" s="469"/>
      <c r="U41" s="469"/>
      <c r="V41" s="469"/>
      <c r="W41" s="469"/>
      <c r="X41" s="469"/>
      <c r="Y41" s="469"/>
      <c r="Z41" s="469"/>
      <c r="AA41" s="469"/>
      <c r="AB41" s="469"/>
      <c r="AC41" s="469"/>
      <c r="AD41" s="469"/>
      <c r="AE41" s="33"/>
    </row>
    <row r="42" spans="1:31" ht="18.75" hidden="1" customHeight="1" x14ac:dyDescent="0.25">
      <c r="A42" s="31"/>
      <c r="B42" s="31"/>
      <c r="C42" s="94" t="s">
        <v>147</v>
      </c>
      <c r="D42" s="95" t="s">
        <v>148</v>
      </c>
      <c r="E42" s="95"/>
      <c r="F42" s="96"/>
      <c r="G42" s="95" t="s">
        <v>149</v>
      </c>
      <c r="J42" s="33"/>
      <c r="K42" s="33"/>
      <c r="L42" s="97"/>
      <c r="M42" s="448" t="s">
        <v>150</v>
      </c>
      <c r="N42" s="448"/>
      <c r="O42" s="448"/>
      <c r="P42" s="448"/>
      <c r="Q42" s="448"/>
      <c r="R42" s="448"/>
      <c r="S42" s="448"/>
      <c r="T42" s="448"/>
      <c r="U42" s="448"/>
      <c r="V42" s="98"/>
      <c r="W42" s="98"/>
      <c r="X42" s="98"/>
      <c r="Y42" s="98"/>
      <c r="Z42" s="98"/>
      <c r="AA42" s="98"/>
      <c r="AB42" s="98"/>
      <c r="AC42" s="98"/>
      <c r="AD42" s="98"/>
      <c r="AE42" s="33"/>
    </row>
    <row r="43" spans="1:31" ht="68.25" hidden="1" customHeight="1" x14ac:dyDescent="0.25">
      <c r="A43" s="31"/>
      <c r="B43" s="31"/>
      <c r="C43" s="99"/>
      <c r="D43" s="100" t="s">
        <v>151</v>
      </c>
      <c r="E43" s="101"/>
      <c r="F43" s="102">
        <v>4000</v>
      </c>
      <c r="G43" s="103">
        <f>SUM(F44:F50)/F43</f>
        <v>0.45500000000000002</v>
      </c>
      <c r="J43" s="33"/>
      <c r="K43" s="33"/>
      <c r="L43" s="104" t="s">
        <v>152</v>
      </c>
      <c r="M43" s="56" t="s">
        <v>153</v>
      </c>
      <c r="N43" s="56" t="s">
        <v>154</v>
      </c>
      <c r="O43" s="56" t="s">
        <v>155</v>
      </c>
      <c r="P43" s="56" t="s">
        <v>156</v>
      </c>
      <c r="Q43" s="56" t="s">
        <v>157</v>
      </c>
      <c r="R43" s="56" t="s">
        <v>101</v>
      </c>
      <c r="S43" s="56"/>
      <c r="T43" s="56" t="s">
        <v>158</v>
      </c>
      <c r="U43" s="56" t="s">
        <v>102</v>
      </c>
      <c r="V43" s="56"/>
      <c r="W43" s="56"/>
      <c r="X43" s="56"/>
      <c r="Y43" s="56"/>
      <c r="Z43" s="56"/>
      <c r="AA43" s="104" t="s">
        <v>159</v>
      </c>
      <c r="AB43" s="56"/>
      <c r="AC43" s="56"/>
      <c r="AD43" s="56"/>
      <c r="AE43" s="33"/>
    </row>
    <row r="44" spans="1:31" ht="15.75" hidden="1" customHeight="1" x14ac:dyDescent="0.25">
      <c r="A44" s="31"/>
      <c r="B44" s="31"/>
      <c r="C44" s="438"/>
      <c r="D44" s="105"/>
      <c r="E44" s="106">
        <f t="shared" ref="E44:E50" si="3">IF(F44&gt;=1, 1,0)</f>
        <v>1</v>
      </c>
      <c r="F44" s="107">
        <v>800</v>
      </c>
      <c r="G44" s="108" t="s">
        <v>160</v>
      </c>
      <c r="J44" s="33"/>
      <c r="K44" s="33"/>
      <c r="L44" s="109" t="e">
        <f t="shared" ref="L44:L50" si="4">F44/$F$65</f>
        <v>#DIV/0!</v>
      </c>
      <c r="M44" s="110"/>
      <c r="N44" s="110"/>
      <c r="O44" s="110"/>
      <c r="P44" s="110"/>
      <c r="Q44" s="110"/>
      <c r="R44" s="110"/>
      <c r="S44" s="110"/>
      <c r="T44" s="110"/>
      <c r="U44" s="110"/>
      <c r="V44" s="110"/>
      <c r="W44" s="110"/>
      <c r="X44" s="110"/>
      <c r="Y44" s="110"/>
      <c r="Z44" s="110"/>
      <c r="AA44" s="111" t="e">
        <f t="shared" ref="AA44:AA55" si="5">SUM(I44:Q44)</f>
        <v>#DIV/0!</v>
      </c>
      <c r="AB44" s="110"/>
      <c r="AC44" s="110"/>
      <c r="AD44" s="110"/>
      <c r="AE44" s="33"/>
    </row>
    <row r="45" spans="1:31" ht="15.75" hidden="1" customHeight="1" x14ac:dyDescent="0.25">
      <c r="A45" s="31"/>
      <c r="B45" s="31"/>
      <c r="C45" s="438"/>
      <c r="D45" s="105"/>
      <c r="E45" s="112">
        <f t="shared" si="3"/>
        <v>1</v>
      </c>
      <c r="F45" s="107">
        <v>20</v>
      </c>
      <c r="G45" s="113" t="s">
        <v>160</v>
      </c>
      <c r="J45" s="33"/>
      <c r="K45" s="33"/>
      <c r="L45" s="109" t="e">
        <f t="shared" si="4"/>
        <v>#DIV/0!</v>
      </c>
      <c r="M45" s="110"/>
      <c r="N45" s="110"/>
      <c r="O45" s="110"/>
      <c r="P45" s="110"/>
      <c r="Q45" s="110"/>
      <c r="R45" s="110"/>
      <c r="S45" s="110"/>
      <c r="T45" s="110"/>
      <c r="U45" s="110"/>
      <c r="V45" s="110"/>
      <c r="W45" s="110"/>
      <c r="X45" s="110"/>
      <c r="Y45" s="110"/>
      <c r="Z45" s="110"/>
      <c r="AA45" s="111" t="e">
        <f t="shared" si="5"/>
        <v>#DIV/0!</v>
      </c>
      <c r="AB45" s="110"/>
      <c r="AC45" s="110"/>
      <c r="AD45" s="110"/>
      <c r="AE45" s="33"/>
    </row>
    <row r="46" spans="1:31" ht="15.75" hidden="1" customHeight="1" x14ac:dyDescent="0.25">
      <c r="A46" s="31"/>
      <c r="B46" s="31"/>
      <c r="C46" s="438"/>
      <c r="D46" s="114"/>
      <c r="E46" s="112">
        <f t="shared" si="3"/>
        <v>1</v>
      </c>
      <c r="F46" s="107">
        <v>1000</v>
      </c>
      <c r="G46" s="113" t="s">
        <v>160</v>
      </c>
      <c r="J46" s="33"/>
      <c r="K46" s="33"/>
      <c r="L46" s="109" t="e">
        <f t="shared" si="4"/>
        <v>#DIV/0!</v>
      </c>
      <c r="M46" s="110"/>
      <c r="N46" s="110"/>
      <c r="O46" s="110"/>
      <c r="P46" s="110"/>
      <c r="Q46" s="110"/>
      <c r="R46" s="110"/>
      <c r="S46" s="110"/>
      <c r="T46" s="110"/>
      <c r="U46" s="110"/>
      <c r="V46" s="110"/>
      <c r="W46" s="110"/>
      <c r="X46" s="110"/>
      <c r="Y46" s="110"/>
      <c r="Z46" s="110"/>
      <c r="AA46" s="111" t="e">
        <f t="shared" si="5"/>
        <v>#DIV/0!</v>
      </c>
      <c r="AB46" s="110"/>
      <c r="AC46" s="110"/>
      <c r="AD46" s="110"/>
      <c r="AE46" s="33"/>
    </row>
    <row r="47" spans="1:31" ht="15.75" hidden="1" customHeight="1" x14ac:dyDescent="0.25">
      <c r="A47" s="31"/>
      <c r="B47" s="31"/>
      <c r="C47" s="438"/>
      <c r="D47" s="105"/>
      <c r="E47" s="112">
        <f t="shared" si="3"/>
        <v>0</v>
      </c>
      <c r="F47" s="107">
        <v>0</v>
      </c>
      <c r="G47" s="113"/>
      <c r="J47" s="33"/>
      <c r="K47" s="33"/>
      <c r="L47" s="109" t="e">
        <f t="shared" si="4"/>
        <v>#DIV/0!</v>
      </c>
      <c r="M47" s="110"/>
      <c r="N47" s="110"/>
      <c r="O47" s="110"/>
      <c r="P47" s="110"/>
      <c r="Q47" s="110"/>
      <c r="R47" s="110"/>
      <c r="S47" s="110"/>
      <c r="T47" s="110"/>
      <c r="U47" s="110"/>
      <c r="V47" s="110"/>
      <c r="W47" s="110"/>
      <c r="X47" s="110"/>
      <c r="Y47" s="110"/>
      <c r="Z47" s="110"/>
      <c r="AA47" s="111" t="e">
        <f t="shared" si="5"/>
        <v>#DIV/0!</v>
      </c>
      <c r="AB47" s="110"/>
      <c r="AC47" s="110"/>
      <c r="AD47" s="110"/>
      <c r="AE47" s="33"/>
    </row>
    <row r="48" spans="1:31" ht="15.75" hidden="1" customHeight="1" x14ac:dyDescent="0.25">
      <c r="A48" s="31"/>
      <c r="B48" s="31"/>
      <c r="C48" s="438"/>
      <c r="D48" s="105"/>
      <c r="E48" s="112">
        <f t="shared" si="3"/>
        <v>0</v>
      </c>
      <c r="F48" s="107">
        <v>0</v>
      </c>
      <c r="G48" s="113"/>
      <c r="J48" s="33"/>
      <c r="K48" s="33"/>
      <c r="L48" s="109" t="e">
        <f t="shared" si="4"/>
        <v>#DIV/0!</v>
      </c>
      <c r="M48" s="110"/>
      <c r="N48" s="110"/>
      <c r="O48" s="110"/>
      <c r="P48" s="110"/>
      <c r="Q48" s="110"/>
      <c r="R48" s="110"/>
      <c r="S48" s="110"/>
      <c r="T48" s="110"/>
      <c r="U48" s="110"/>
      <c r="V48" s="110"/>
      <c r="W48" s="110"/>
      <c r="X48" s="110"/>
      <c r="Y48" s="110"/>
      <c r="Z48" s="110"/>
      <c r="AA48" s="111" t="e">
        <f t="shared" si="5"/>
        <v>#DIV/0!</v>
      </c>
      <c r="AB48" s="110"/>
      <c r="AC48" s="110"/>
      <c r="AD48" s="110"/>
      <c r="AE48" s="33"/>
    </row>
    <row r="49" spans="1:31" ht="15.75" hidden="1" customHeight="1" x14ac:dyDescent="0.25">
      <c r="A49" s="31"/>
      <c r="B49" s="31"/>
      <c r="C49" s="438"/>
      <c r="D49" s="105"/>
      <c r="E49" s="112">
        <f t="shared" si="3"/>
        <v>0</v>
      </c>
      <c r="F49" s="107">
        <v>0</v>
      </c>
      <c r="G49" s="113"/>
      <c r="J49" s="33"/>
      <c r="K49" s="33"/>
      <c r="L49" s="109" t="e">
        <f t="shared" si="4"/>
        <v>#DIV/0!</v>
      </c>
      <c r="M49" s="110"/>
      <c r="N49" s="110"/>
      <c r="O49" s="110"/>
      <c r="P49" s="110"/>
      <c r="Q49" s="110"/>
      <c r="R49" s="110"/>
      <c r="S49" s="110"/>
      <c r="T49" s="110"/>
      <c r="U49" s="110"/>
      <c r="V49" s="110"/>
      <c r="W49" s="110"/>
      <c r="X49" s="110"/>
      <c r="Y49" s="110"/>
      <c r="Z49" s="110"/>
      <c r="AA49" s="111" t="e">
        <f t="shared" si="5"/>
        <v>#DIV/0!</v>
      </c>
      <c r="AB49" s="110"/>
      <c r="AC49" s="110"/>
      <c r="AD49" s="110"/>
      <c r="AE49" s="33"/>
    </row>
    <row r="50" spans="1:31" ht="15.75" hidden="1" customHeight="1" x14ac:dyDescent="0.25">
      <c r="A50" s="31"/>
      <c r="B50" s="31"/>
      <c r="C50" s="438"/>
      <c r="D50" s="105"/>
      <c r="E50" s="115">
        <f t="shared" si="3"/>
        <v>0</v>
      </c>
      <c r="F50" s="107">
        <v>0</v>
      </c>
      <c r="G50" s="113"/>
      <c r="J50" s="33"/>
      <c r="K50" s="33"/>
      <c r="L50" s="109" t="e">
        <f t="shared" si="4"/>
        <v>#DIV/0!</v>
      </c>
      <c r="M50" s="116"/>
      <c r="N50" s="116"/>
      <c r="O50" s="116"/>
      <c r="P50" s="116"/>
      <c r="Q50" s="116"/>
      <c r="R50" s="116"/>
      <c r="S50" s="116"/>
      <c r="T50" s="116"/>
      <c r="U50" s="116"/>
      <c r="V50" s="116"/>
      <c r="W50" s="116"/>
      <c r="X50" s="116"/>
      <c r="Y50" s="116"/>
      <c r="Z50" s="116"/>
      <c r="AA50" s="111" t="e">
        <f t="shared" si="5"/>
        <v>#DIV/0!</v>
      </c>
      <c r="AB50" s="116"/>
      <c r="AC50" s="116"/>
      <c r="AD50" s="116"/>
      <c r="AE50" s="33"/>
    </row>
    <row r="51" spans="1:31" ht="16.5" hidden="1" customHeight="1" x14ac:dyDescent="0.25">
      <c r="A51" s="31"/>
      <c r="B51" s="31"/>
      <c r="C51" s="442"/>
      <c r="D51" s="105"/>
      <c r="E51" s="118">
        <v>1</v>
      </c>
      <c r="F51" s="119"/>
      <c r="G51" s="120"/>
      <c r="J51" s="33"/>
      <c r="K51" s="33"/>
      <c r="L51" s="97"/>
      <c r="M51" s="110"/>
      <c r="N51" s="110"/>
      <c r="O51" s="110"/>
      <c r="P51" s="110"/>
      <c r="Q51" s="110"/>
      <c r="R51" s="110"/>
      <c r="S51" s="110"/>
      <c r="T51" s="110"/>
      <c r="U51" s="110"/>
      <c r="V51" s="110"/>
      <c r="W51" s="110"/>
      <c r="X51" s="110"/>
      <c r="Y51" s="110"/>
      <c r="Z51" s="110"/>
      <c r="AA51" s="111">
        <f t="shared" si="5"/>
        <v>0</v>
      </c>
      <c r="AB51" s="110"/>
      <c r="AC51" s="110"/>
      <c r="AD51" s="110"/>
      <c r="AE51" s="33"/>
    </row>
    <row r="52" spans="1:31" ht="15.75" hidden="1" customHeight="1" x14ac:dyDescent="0.25">
      <c r="A52" s="31"/>
      <c r="B52" s="31"/>
      <c r="C52" s="442"/>
      <c r="D52" s="114"/>
      <c r="E52" s="118">
        <v>1</v>
      </c>
      <c r="F52" s="119"/>
      <c r="G52" s="120"/>
      <c r="J52" s="33"/>
      <c r="K52" s="33"/>
      <c r="L52" s="443" t="s">
        <v>161</v>
      </c>
      <c r="M52" s="110"/>
      <c r="N52" s="110"/>
      <c r="O52" s="110"/>
      <c r="P52" s="110"/>
      <c r="Q52" s="110"/>
      <c r="R52" s="110"/>
      <c r="S52" s="110"/>
      <c r="T52" s="110"/>
      <c r="U52" s="110"/>
      <c r="V52" s="110"/>
      <c r="W52" s="110"/>
      <c r="X52" s="110"/>
      <c r="Y52" s="110"/>
      <c r="Z52" s="110"/>
      <c r="AA52" s="111">
        <f t="shared" si="5"/>
        <v>0</v>
      </c>
      <c r="AB52" s="110"/>
      <c r="AC52" s="110"/>
      <c r="AD52" s="110"/>
      <c r="AE52" s="33"/>
    </row>
    <row r="53" spans="1:31" ht="15.75" hidden="1" customHeight="1" x14ac:dyDescent="0.25">
      <c r="A53" s="31"/>
      <c r="B53" s="31"/>
      <c r="C53" s="442"/>
      <c r="D53" s="114"/>
      <c r="E53" s="118">
        <v>1</v>
      </c>
      <c r="F53" s="119"/>
      <c r="G53" s="120"/>
      <c r="J53" s="33"/>
      <c r="K53" s="33"/>
      <c r="L53" s="443"/>
      <c r="M53" s="110"/>
      <c r="N53" s="110"/>
      <c r="O53" s="110"/>
      <c r="P53" s="110"/>
      <c r="Q53" s="110"/>
      <c r="R53" s="110"/>
      <c r="S53" s="110"/>
      <c r="T53" s="110"/>
      <c r="U53" s="110"/>
      <c r="V53" s="110"/>
      <c r="W53" s="110"/>
      <c r="X53" s="110"/>
      <c r="Y53" s="110"/>
      <c r="Z53" s="110"/>
      <c r="AA53" s="111">
        <f t="shared" si="5"/>
        <v>0</v>
      </c>
      <c r="AB53" s="110"/>
      <c r="AC53" s="110"/>
      <c r="AD53" s="110"/>
      <c r="AE53" s="33"/>
    </row>
    <row r="54" spans="1:31" ht="15.75" hidden="1" customHeight="1" x14ac:dyDescent="0.25">
      <c r="A54" s="31"/>
      <c r="B54" s="31"/>
      <c r="C54" s="442"/>
      <c r="D54" s="121"/>
      <c r="E54" s="122">
        <v>0</v>
      </c>
      <c r="F54" s="119"/>
      <c r="G54" s="120"/>
      <c r="J54" s="33"/>
      <c r="K54" s="33"/>
      <c r="L54" s="443"/>
      <c r="M54" s="110"/>
      <c r="N54" s="110"/>
      <c r="O54" s="110"/>
      <c r="P54" s="110"/>
      <c r="Q54" s="110"/>
      <c r="R54" s="110"/>
      <c r="S54" s="110"/>
      <c r="T54" s="110"/>
      <c r="U54" s="110"/>
      <c r="V54" s="110"/>
      <c r="W54" s="110"/>
      <c r="X54" s="110"/>
      <c r="Y54" s="110"/>
      <c r="Z54" s="110"/>
      <c r="AA54" s="111">
        <f t="shared" si="5"/>
        <v>0</v>
      </c>
      <c r="AB54" s="110"/>
      <c r="AC54" s="110"/>
      <c r="AD54" s="110"/>
      <c r="AE54" s="33"/>
    </row>
    <row r="55" spans="1:31" ht="15.75" hidden="1" customHeight="1" x14ac:dyDescent="0.25">
      <c r="A55" s="31"/>
      <c r="B55" s="31"/>
      <c r="C55" s="442"/>
      <c r="D55" s="123"/>
      <c r="E55" s="118">
        <v>1</v>
      </c>
      <c r="F55" s="119"/>
      <c r="G55" s="120"/>
      <c r="J55" s="33"/>
      <c r="K55" s="33"/>
      <c r="L55" s="124">
        <f>F43/500</f>
        <v>8</v>
      </c>
      <c r="M55" s="110"/>
      <c r="N55" s="110"/>
      <c r="O55" s="110"/>
      <c r="P55" s="110"/>
      <c r="Q55" s="110"/>
      <c r="R55" s="110"/>
      <c r="S55" s="110"/>
      <c r="T55" s="110"/>
      <c r="U55" s="110"/>
      <c r="V55" s="110"/>
      <c r="W55" s="110"/>
      <c r="X55" s="110"/>
      <c r="Y55" s="110"/>
      <c r="Z55" s="110"/>
      <c r="AA55" s="111">
        <f t="shared" si="5"/>
        <v>8</v>
      </c>
      <c r="AB55" s="110"/>
      <c r="AC55" s="110"/>
      <c r="AD55" s="110"/>
      <c r="AE55" s="33"/>
    </row>
    <row r="56" spans="1:31" ht="15.75" hidden="1" customHeight="1" x14ac:dyDescent="0.25">
      <c r="A56" s="31"/>
      <c r="B56" s="31"/>
      <c r="C56" s="442"/>
      <c r="D56" s="105"/>
      <c r="E56" s="118">
        <v>0</v>
      </c>
      <c r="F56" s="119"/>
      <c r="G56" s="120"/>
      <c r="J56" s="33"/>
      <c r="K56" s="33"/>
      <c r="L56" s="97"/>
      <c r="M56" s="97"/>
      <c r="N56" s="97"/>
      <c r="O56" s="97"/>
      <c r="P56" s="97"/>
      <c r="Q56" s="97"/>
      <c r="R56" s="97"/>
      <c r="S56" s="97"/>
      <c r="T56" s="97"/>
      <c r="U56" s="97"/>
      <c r="V56" s="97"/>
      <c r="W56" s="97"/>
      <c r="X56" s="97"/>
      <c r="Y56" s="97"/>
      <c r="Z56" s="97"/>
      <c r="AA56" s="97"/>
      <c r="AB56" s="97"/>
      <c r="AC56" s="97"/>
      <c r="AD56" s="97"/>
      <c r="AE56" s="33"/>
    </row>
    <row r="57" spans="1:31" ht="15.75" hidden="1" customHeight="1" x14ac:dyDescent="0.25">
      <c r="A57" s="31"/>
      <c r="B57" s="31"/>
      <c r="C57" s="95"/>
      <c r="D57" s="95"/>
      <c r="E57" s="95"/>
      <c r="F57" s="96"/>
      <c r="G57" s="95"/>
      <c r="J57" s="33"/>
      <c r="K57" s="33"/>
      <c r="L57" s="125" t="s">
        <v>162</v>
      </c>
      <c r="M57" s="111" t="e">
        <f t="shared" ref="M57:R57" si="6">($E$67*$L$67*M44+$E$68*$L$68*M45+$E$69*$L$69*M46+$E$70*$L$70*M47+$E$71*$L$71*M48+$E$72*$L$72*M49+$E$73*$L$73*M50)*$L$100</f>
        <v>#DIV/0!</v>
      </c>
      <c r="N57" s="111" t="e">
        <f t="shared" si="6"/>
        <v>#DIV/0!</v>
      </c>
      <c r="O57" s="111" t="e">
        <f t="shared" si="6"/>
        <v>#DIV/0!</v>
      </c>
      <c r="P57" s="111" t="e">
        <f t="shared" si="6"/>
        <v>#DIV/0!</v>
      </c>
      <c r="Q57" s="111" t="e">
        <f t="shared" si="6"/>
        <v>#DIV/0!</v>
      </c>
      <c r="R57" s="111" t="e">
        <f t="shared" si="6"/>
        <v>#DIV/0!</v>
      </c>
      <c r="S57" s="111"/>
      <c r="T57" s="111" t="e">
        <f>($E$67*$L$67*T44+$E$68*$L$68*T45+$E$69*$L$69*T46+$E$70*$L$70*T47+$E$71*$L$71*T48+$E$72*$L$72*T49+$E$73*$L$73*T50)*$L$100</f>
        <v>#DIV/0!</v>
      </c>
      <c r="U57" s="111" t="e">
        <f>($E$67*$L$67*U44+$E$68*$L$68*U45+$E$69*$L$69*U46+$E$70*$L$70*U47+$E$71*$L$71*U48+$E$72*$L$72*U49+$E$73*$L$73*U50)*$L$100</f>
        <v>#DIV/0!</v>
      </c>
      <c r="V57" s="126"/>
      <c r="W57" s="126"/>
      <c r="X57" s="126"/>
      <c r="Y57" s="126"/>
      <c r="Z57" s="126"/>
      <c r="AA57" s="126" t="e">
        <f>SUM(I57:Q57)</f>
        <v>#DIV/0!</v>
      </c>
      <c r="AB57" s="126"/>
      <c r="AC57" s="126"/>
      <c r="AD57" s="126"/>
      <c r="AE57" s="33"/>
    </row>
    <row r="58" spans="1:31" ht="16.5" hidden="1" customHeight="1" x14ac:dyDescent="0.25">
      <c r="A58" s="31"/>
      <c r="B58" s="31"/>
      <c r="C58" s="95"/>
      <c r="D58" s="95"/>
      <c r="E58" s="95"/>
      <c r="F58" s="96"/>
      <c r="G58" s="95"/>
      <c r="J58" s="33"/>
      <c r="K58" s="33"/>
      <c r="L58" s="127" t="s">
        <v>163</v>
      </c>
      <c r="M58" s="128" t="e">
        <f>($E$74*M51+$E$75*M52+$E$76*M53)+#REF!*M54+$E$78*M55</f>
        <v>#REF!</v>
      </c>
      <c r="N58" s="128" t="e">
        <f>($E$74*N51+$E$75*N52+$E$76*N53)+#REF!*N54+$E$78*N55</f>
        <v>#REF!</v>
      </c>
      <c r="O58" s="128" t="e">
        <f>($E$74*O51+$E$75*O52+$E$76*O53)+#REF!*O54+$E$78*O55</f>
        <v>#REF!</v>
      </c>
      <c r="P58" s="128" t="e">
        <f>($E$74*P51+$E$75*P52+$E$76*P53)+#REF!*P54+$E$78*P55</f>
        <v>#REF!</v>
      </c>
      <c r="Q58" s="128" t="e">
        <f>($E$74*Q51+$E$75*Q52+$E$76*Q53)+#REF!*Q54+$E$78*Q55</f>
        <v>#REF!</v>
      </c>
      <c r="R58" s="128" t="e">
        <f>($E$74*R51+$E$75*R52+$E$76*R53)+#REF!*R54+$E$78*R55</f>
        <v>#REF!</v>
      </c>
      <c r="S58" s="128"/>
      <c r="T58" s="128" t="e">
        <f>($E$74*T51+$E$75*T52+$E$76*T53)+#REF!*T54+$E$78*T55</f>
        <v>#REF!</v>
      </c>
      <c r="U58" s="128" t="e">
        <f>($E$74*U51+$E$75*U52+$E$76*U53)+#REF!*U54+$E$78*U55</f>
        <v>#REF!</v>
      </c>
      <c r="V58" s="129"/>
      <c r="W58" s="129"/>
      <c r="X58" s="129"/>
      <c r="Y58" s="129"/>
      <c r="Z58" s="129"/>
      <c r="AA58" s="129" t="e">
        <f>SUM(I58:Q58)</f>
        <v>#REF!</v>
      </c>
      <c r="AB58" s="129"/>
      <c r="AC58" s="129"/>
      <c r="AD58" s="129"/>
      <c r="AE58" s="33"/>
    </row>
    <row r="59" spans="1:31" ht="16.5" hidden="1" customHeight="1" x14ac:dyDescent="0.25">
      <c r="A59" s="31"/>
      <c r="B59" s="31"/>
      <c r="C59" s="95"/>
      <c r="D59" s="95"/>
      <c r="E59" s="95"/>
      <c r="F59" s="96"/>
      <c r="G59" s="95"/>
      <c r="J59" s="33"/>
      <c r="K59" s="33"/>
      <c r="L59" s="130" t="s">
        <v>164</v>
      </c>
      <c r="M59" s="131" t="e">
        <f t="shared" ref="M59:R59" si="7">SUM(M57:M58)</f>
        <v>#DIV/0!</v>
      </c>
      <c r="N59" s="131" t="e">
        <f t="shared" si="7"/>
        <v>#DIV/0!</v>
      </c>
      <c r="O59" s="131" t="e">
        <f t="shared" si="7"/>
        <v>#DIV/0!</v>
      </c>
      <c r="P59" s="131" t="e">
        <f t="shared" si="7"/>
        <v>#DIV/0!</v>
      </c>
      <c r="Q59" s="131" t="e">
        <f t="shared" si="7"/>
        <v>#DIV/0!</v>
      </c>
      <c r="R59" s="131" t="e">
        <f t="shared" si="7"/>
        <v>#DIV/0!</v>
      </c>
      <c r="S59" s="131"/>
      <c r="T59" s="131" t="e">
        <f>SUM(T57:T58)</f>
        <v>#DIV/0!</v>
      </c>
      <c r="U59" s="131" t="e">
        <f>SUM(U57:U58)</f>
        <v>#DIV/0!</v>
      </c>
      <c r="V59" s="131"/>
      <c r="W59" s="131"/>
      <c r="X59" s="131"/>
      <c r="Y59" s="131"/>
      <c r="Z59" s="131"/>
      <c r="AA59" s="132" t="e">
        <f>SUM(AA57:AA58)</f>
        <v>#DIV/0!</v>
      </c>
      <c r="AB59" s="131"/>
      <c r="AC59" s="131"/>
      <c r="AD59" s="131"/>
      <c r="AE59" s="33"/>
    </row>
    <row r="60" spans="1:31" ht="15.75" hidden="1" customHeight="1" x14ac:dyDescent="0.25">
      <c r="A60" s="31"/>
      <c r="B60" s="31"/>
      <c r="C60" s="95"/>
      <c r="D60" s="95"/>
      <c r="E60" s="95"/>
      <c r="F60" s="96"/>
      <c r="G60" s="95"/>
      <c r="J60" s="33"/>
      <c r="K60" s="33"/>
      <c r="L60" s="133" t="s">
        <v>165</v>
      </c>
      <c r="M60" s="134">
        <f t="shared" ref="M60:R60" si="8">SUM(M44:M55)</f>
        <v>0</v>
      </c>
      <c r="N60" s="134">
        <f t="shared" si="8"/>
        <v>0</v>
      </c>
      <c r="O60" s="134">
        <f t="shared" si="8"/>
        <v>0</v>
      </c>
      <c r="P60" s="134">
        <f t="shared" si="8"/>
        <v>0</v>
      </c>
      <c r="Q60" s="134">
        <f t="shared" si="8"/>
        <v>0</v>
      </c>
      <c r="R60" s="134">
        <f t="shared" si="8"/>
        <v>0</v>
      </c>
      <c r="S60" s="134"/>
      <c r="T60" s="134">
        <f>SUM(T44:T55)</f>
        <v>0</v>
      </c>
      <c r="U60" s="134">
        <f>SUM(U44:U55)</f>
        <v>0</v>
      </c>
      <c r="V60" s="134"/>
      <c r="W60" s="134"/>
      <c r="X60" s="134"/>
      <c r="Y60" s="134"/>
      <c r="Z60" s="134"/>
      <c r="AA60" s="134" t="e">
        <f>SUM(AA44:AA55)</f>
        <v>#DIV/0!</v>
      </c>
      <c r="AB60" s="134"/>
      <c r="AC60" s="134"/>
      <c r="AD60" s="134"/>
      <c r="AE60" s="33"/>
    </row>
    <row r="61" spans="1:31" ht="15.75" hidden="1" customHeight="1" x14ac:dyDescent="0.25">
      <c r="A61" s="31"/>
      <c r="B61" s="31"/>
      <c r="C61" s="95"/>
      <c r="D61" s="95"/>
      <c r="E61" s="95"/>
      <c r="F61" s="96"/>
      <c r="G61" s="95"/>
      <c r="J61" s="33"/>
      <c r="K61" s="33"/>
      <c r="L61" s="133" t="s">
        <v>166</v>
      </c>
      <c r="M61" s="444">
        <f>SUM(M60:O60)</f>
        <v>0</v>
      </c>
      <c r="N61" s="444"/>
      <c r="O61" s="444"/>
      <c r="P61" s="444">
        <f>SUM(P60:Q60)</f>
        <v>0</v>
      </c>
      <c r="Q61" s="444"/>
      <c r="R61" s="135">
        <f>R60</f>
        <v>0</v>
      </c>
      <c r="S61" s="135"/>
      <c r="T61" s="444">
        <f>SUM(T60:U60)</f>
        <v>0</v>
      </c>
      <c r="U61" s="444"/>
      <c r="V61" s="136"/>
      <c r="W61" s="136"/>
      <c r="X61" s="136"/>
      <c r="Y61" s="136"/>
      <c r="Z61" s="136"/>
      <c r="AA61" s="97"/>
      <c r="AB61" s="136"/>
      <c r="AC61" s="136"/>
      <c r="AD61" s="136"/>
      <c r="AE61" s="33"/>
    </row>
    <row r="62" spans="1:31" ht="15.75" hidden="1" customHeight="1" x14ac:dyDescent="0.25">
      <c r="A62" s="31"/>
      <c r="B62" s="31"/>
      <c r="C62" s="95"/>
      <c r="D62" s="95"/>
      <c r="E62" s="95"/>
      <c r="F62" s="96"/>
      <c r="G62" s="95"/>
      <c r="J62" s="33"/>
      <c r="K62" s="33"/>
      <c r="L62" s="97"/>
      <c r="M62" s="439" t="s">
        <v>167</v>
      </c>
      <c r="N62" s="439"/>
      <c r="O62" s="439"/>
      <c r="P62" s="439" t="s">
        <v>168</v>
      </c>
      <c r="Q62" s="439"/>
      <c r="R62" s="137" t="s">
        <v>169</v>
      </c>
      <c r="S62" s="137"/>
      <c r="T62" s="439" t="s">
        <v>170</v>
      </c>
      <c r="U62" s="439"/>
      <c r="V62" s="138"/>
      <c r="W62" s="138"/>
      <c r="X62" s="138"/>
      <c r="Y62" s="138"/>
      <c r="Z62" s="138"/>
      <c r="AA62" s="139"/>
      <c r="AB62" s="138"/>
      <c r="AC62" s="138"/>
      <c r="AD62" s="138"/>
      <c r="AE62" s="33"/>
    </row>
    <row r="63" spans="1:31" ht="15.75" hidden="1" customHeight="1" x14ac:dyDescent="0.25">
      <c r="A63" s="31"/>
      <c r="B63" s="31"/>
      <c r="C63" s="95"/>
      <c r="D63" s="95"/>
      <c r="E63" s="95"/>
      <c r="F63" s="96"/>
      <c r="G63" s="95"/>
      <c r="J63" s="33"/>
      <c r="K63" s="33"/>
      <c r="L63" s="140"/>
      <c r="M63" s="140"/>
      <c r="N63" s="140"/>
      <c r="O63" s="140"/>
      <c r="P63" s="140"/>
      <c r="Q63" s="140"/>
      <c r="R63" s="140"/>
      <c r="S63" s="140"/>
      <c r="T63" s="140"/>
      <c r="U63" s="140"/>
      <c r="V63" s="140"/>
      <c r="W63" s="140"/>
      <c r="X63" s="140"/>
      <c r="Y63" s="140"/>
      <c r="Z63" s="140"/>
      <c r="AA63" s="140"/>
      <c r="AB63" s="140"/>
      <c r="AC63" s="140"/>
      <c r="AD63" s="140"/>
      <c r="AE63" s="33"/>
    </row>
    <row r="64" spans="1:31" ht="111.75" customHeight="1" x14ac:dyDescent="0.35">
      <c r="A64" s="31"/>
      <c r="B64" s="31"/>
      <c r="C64" s="141" t="s">
        <v>171</v>
      </c>
      <c r="D64" s="142" t="s">
        <v>172</v>
      </c>
      <c r="E64" s="143" t="s">
        <v>142</v>
      </c>
      <c r="F64" s="144" t="s">
        <v>143</v>
      </c>
      <c r="G64" s="364" t="s">
        <v>144</v>
      </c>
      <c r="J64" s="33"/>
      <c r="K64" s="33"/>
      <c r="L64" s="33"/>
      <c r="M64" s="440" t="s">
        <v>173</v>
      </c>
      <c r="N64" s="440"/>
      <c r="O64" s="440"/>
      <c r="P64" s="440"/>
      <c r="Q64" s="440"/>
      <c r="R64" s="440"/>
      <c r="S64" s="440"/>
      <c r="T64" s="440"/>
      <c r="U64" s="440"/>
      <c r="V64" s="145"/>
      <c r="W64" s="145"/>
      <c r="X64" s="145"/>
      <c r="Y64" s="145"/>
      <c r="Z64" s="145"/>
      <c r="AA64" s="33"/>
      <c r="AB64" s="145"/>
      <c r="AC64" s="145"/>
      <c r="AD64" s="145"/>
      <c r="AE64" s="33"/>
    </row>
    <row r="65" spans="1:35" ht="68.25" x14ac:dyDescent="0.25">
      <c r="A65" s="31"/>
      <c r="B65" s="31"/>
      <c r="C65" s="146" t="s">
        <v>410</v>
      </c>
      <c r="D65" s="338">
        <f>E18</f>
        <v>0</v>
      </c>
      <c r="E65" s="374"/>
      <c r="F65" s="281">
        <f>MIN(D65,SUM(F67:F73))</f>
        <v>0</v>
      </c>
      <c r="G65" s="209"/>
      <c r="J65" s="33"/>
      <c r="K65" s="150"/>
      <c r="L65" s="151" t="s">
        <v>174</v>
      </c>
      <c r="M65" s="56" t="s">
        <v>92</v>
      </c>
      <c r="N65" s="56" t="s">
        <v>175</v>
      </c>
      <c r="O65" s="56" t="s">
        <v>94</v>
      </c>
      <c r="P65" s="56" t="s">
        <v>95</v>
      </c>
      <c r="Q65" s="56" t="s">
        <v>96</v>
      </c>
      <c r="R65" s="56" t="s">
        <v>97</v>
      </c>
      <c r="S65" s="56" t="s">
        <v>98</v>
      </c>
      <c r="T65" s="56" t="s">
        <v>99</v>
      </c>
      <c r="U65" s="56" t="s">
        <v>100</v>
      </c>
      <c r="V65" s="152" t="s">
        <v>159</v>
      </c>
      <c r="W65" s="153" t="s">
        <v>101</v>
      </c>
      <c r="X65" s="154" t="s">
        <v>102</v>
      </c>
      <c r="Y65" s="154" t="s">
        <v>103</v>
      </c>
      <c r="Z65" s="154" t="s">
        <v>104</v>
      </c>
      <c r="AA65" s="155" t="s">
        <v>176</v>
      </c>
      <c r="AB65" s="154" t="s">
        <v>106</v>
      </c>
      <c r="AC65" s="154" t="s">
        <v>107</v>
      </c>
      <c r="AD65" s="154" t="s">
        <v>108</v>
      </c>
      <c r="AE65" s="33"/>
      <c r="AF65" s="339"/>
      <c r="AG65" s="465" t="s">
        <v>177</v>
      </c>
      <c r="AH65" s="466"/>
      <c r="AI65" s="467"/>
    </row>
    <row r="66" spans="1:35" x14ac:dyDescent="0.25">
      <c r="A66" s="31"/>
      <c r="B66" s="31"/>
      <c r="C66" s="441" t="s">
        <v>178</v>
      </c>
      <c r="D66" s="174" t="s">
        <v>227</v>
      </c>
      <c r="E66" s="158">
        <f t="shared" ref="E66:E70" si="9">IF(F66&gt;=1, 1,0)</f>
        <v>0</v>
      </c>
      <c r="F66" s="375">
        <v>0</v>
      </c>
      <c r="G66" s="373" t="e">
        <f t="shared" ref="G66:G73" si="10">F66/$D$65</f>
        <v>#DIV/0!</v>
      </c>
      <c r="J66" s="33"/>
      <c r="K66" s="150" t="s">
        <v>433</v>
      </c>
      <c r="L66" s="210" t="e">
        <f>G66</f>
        <v>#DIV/0!</v>
      </c>
      <c r="M66" s="211"/>
      <c r="N66" s="211"/>
      <c r="O66" s="211"/>
      <c r="P66" s="179">
        <v>1</v>
      </c>
      <c r="Q66" s="179">
        <v>1</v>
      </c>
      <c r="R66" s="211"/>
      <c r="S66" s="211"/>
      <c r="T66" s="179"/>
      <c r="U66" s="179">
        <v>2</v>
      </c>
      <c r="V66" s="152"/>
      <c r="W66" s="376"/>
      <c r="X66" s="377"/>
      <c r="Y66" s="377"/>
      <c r="Z66" s="377"/>
      <c r="AA66" s="378"/>
      <c r="AB66" s="377"/>
      <c r="AC66" s="377"/>
      <c r="AD66" s="377"/>
      <c r="AE66" s="379"/>
      <c r="AF66" s="339"/>
      <c r="AG66" s="343" t="s">
        <v>229</v>
      </c>
      <c r="AH66" s="343" t="s">
        <v>230</v>
      </c>
      <c r="AI66" s="343" t="s">
        <v>231</v>
      </c>
    </row>
    <row r="67" spans="1:35" s="13" customFormat="1" ht="31.5" customHeight="1" x14ac:dyDescent="0.25">
      <c r="A67" s="34"/>
      <c r="B67" s="34"/>
      <c r="C67" s="441"/>
      <c r="D67" s="157" t="s">
        <v>179</v>
      </c>
      <c r="E67" s="158">
        <f t="shared" si="9"/>
        <v>0</v>
      </c>
      <c r="F67" s="408">
        <v>0</v>
      </c>
      <c r="G67" s="373" t="e">
        <f t="shared" si="10"/>
        <v>#DIV/0!</v>
      </c>
      <c r="H67" s="160"/>
      <c r="I67" s="160"/>
      <c r="J67" s="41"/>
      <c r="K67" s="161" t="s">
        <v>180</v>
      </c>
      <c r="L67" s="162" t="e">
        <f t="shared" ref="L67:L72" si="11">G67</f>
        <v>#DIV/0!</v>
      </c>
      <c r="M67" s="163" t="e">
        <f>IF($L67=0%,0, IF($L67&lt;50%, 1,IF($L67&gt;70%,3,2)))</f>
        <v>#DIV/0!</v>
      </c>
      <c r="N67" s="163" t="e">
        <f>IF($L67=0%,0, IF($L67&lt;50%, 1,IF($L67&gt;70%,3,2)))</f>
        <v>#DIV/0!</v>
      </c>
      <c r="O67" s="163"/>
      <c r="P67" s="163" t="e">
        <f>IF($L67=0%,0, IF($L67&lt;50%, 1,IF($L67&gt;70%,3,2)))</f>
        <v>#DIV/0!</v>
      </c>
      <c r="Q67" s="163"/>
      <c r="R67" s="163"/>
      <c r="S67" s="163"/>
      <c r="T67" s="163" t="e">
        <f>IF($L67=0%,0, IF($L67&lt;50%, 1,IF($L67&gt;70%,3,2)))</f>
        <v>#DIV/0!</v>
      </c>
      <c r="U67" s="163" t="e">
        <f>IF($L67=0%,0, IF($L67&lt;50%, 1,IF($L67&gt;70%,3,2)))</f>
        <v>#DIV/0!</v>
      </c>
      <c r="V67" s="164" t="e">
        <f t="shared" ref="V67:V79" si="12">SUM(M67:U67)</f>
        <v>#DIV/0!</v>
      </c>
      <c r="W67" s="163" t="e">
        <f>IF($L67&gt;0, 1, 0)</f>
        <v>#DIV/0!</v>
      </c>
      <c r="X67" s="163"/>
      <c r="Y67" s="163"/>
      <c r="Z67" s="163"/>
      <c r="AA67" s="163"/>
      <c r="AB67" s="163"/>
      <c r="AC67" s="163"/>
      <c r="AD67" s="163"/>
      <c r="AE67" s="41"/>
      <c r="AF67" s="340"/>
      <c r="AG67" s="341" t="s">
        <v>181</v>
      </c>
      <c r="AH67" s="341" t="s">
        <v>182</v>
      </c>
      <c r="AI67" s="341" t="s">
        <v>183</v>
      </c>
    </row>
    <row r="68" spans="1:35" s="13" customFormat="1" ht="31.35" customHeight="1" x14ac:dyDescent="0.25">
      <c r="A68" s="34"/>
      <c r="B68" s="34"/>
      <c r="C68" s="441"/>
      <c r="D68" s="157" t="s">
        <v>184</v>
      </c>
      <c r="E68" s="165">
        <f t="shared" si="9"/>
        <v>0</v>
      </c>
      <c r="F68" s="409">
        <v>0</v>
      </c>
      <c r="G68" s="358" t="e">
        <f t="shared" si="10"/>
        <v>#DIV/0!</v>
      </c>
      <c r="H68" s="166"/>
      <c r="I68" s="166"/>
      <c r="J68" s="41"/>
      <c r="K68" s="161" t="s">
        <v>185</v>
      </c>
      <c r="L68" s="162" t="e">
        <f t="shared" si="11"/>
        <v>#DIV/0!</v>
      </c>
      <c r="M68" s="163" t="e">
        <f>IF($L68=0%,0, IF($L68&lt;30%, 1,IF(AND($L68&gt;=30%,$L68&lt;50%),2,3)))</f>
        <v>#DIV/0!</v>
      </c>
      <c r="N68" s="163" t="e">
        <f>IF($L68=0%,0, IF($L68&lt;30%, 1,IF(AND($L68&gt;=30%,$L68&lt;50%),2,3)))</f>
        <v>#DIV/0!</v>
      </c>
      <c r="O68" s="163"/>
      <c r="P68" s="163" t="e">
        <f>IF($L68=0%,0, IF($L68&lt;30%, 1,IF(AND($L68&gt;=30%,$L68&lt;50%),2,3)))</f>
        <v>#DIV/0!</v>
      </c>
      <c r="Q68" s="163"/>
      <c r="R68" s="163"/>
      <c r="S68" s="163"/>
      <c r="T68" s="163" t="e">
        <f t="shared" ref="T68:U69" si="13">IF($L68=0%,0, IF($L68&lt;30%, 1,IF(AND($L68&gt;=30%,$L68&lt;50%),2,3)))</f>
        <v>#DIV/0!</v>
      </c>
      <c r="U68" s="163" t="e">
        <f t="shared" si="13"/>
        <v>#DIV/0!</v>
      </c>
      <c r="V68" s="164" t="e">
        <f t="shared" si="12"/>
        <v>#DIV/0!</v>
      </c>
      <c r="W68" s="163" t="e">
        <f>IF($L68&gt;0, 1, 0)</f>
        <v>#DIV/0!</v>
      </c>
      <c r="X68" s="163"/>
      <c r="Y68" s="163"/>
      <c r="Z68" s="163" t="e">
        <f>IF($L68&gt;0, 1, 0)</f>
        <v>#DIV/0!</v>
      </c>
      <c r="AA68" s="163"/>
      <c r="AB68" s="163"/>
      <c r="AC68" s="163"/>
      <c r="AD68" s="163"/>
      <c r="AE68" s="41"/>
      <c r="AF68" s="340"/>
      <c r="AG68" s="341" t="s">
        <v>186</v>
      </c>
      <c r="AH68" s="341" t="s">
        <v>187</v>
      </c>
      <c r="AI68" s="341" t="s">
        <v>188</v>
      </c>
    </row>
    <row r="69" spans="1:35" s="13" customFormat="1" ht="15.75" customHeight="1" x14ac:dyDescent="0.25">
      <c r="A69" s="34"/>
      <c r="B69" s="34"/>
      <c r="C69" s="441"/>
      <c r="D69" s="157" t="s">
        <v>189</v>
      </c>
      <c r="E69" s="165">
        <f t="shared" si="9"/>
        <v>0</v>
      </c>
      <c r="F69" s="410">
        <v>0</v>
      </c>
      <c r="G69" s="358" t="e">
        <f t="shared" si="10"/>
        <v>#DIV/0!</v>
      </c>
      <c r="H69" s="40"/>
      <c r="I69" s="40"/>
      <c r="J69" s="41"/>
      <c r="K69" s="161" t="s">
        <v>190</v>
      </c>
      <c r="L69" s="162" t="e">
        <f t="shared" si="11"/>
        <v>#DIV/0!</v>
      </c>
      <c r="M69" s="163" t="e">
        <f>IF($L69=0%,0, IF($L69&lt;30%, 1,IF(AND($L69&gt;=30%,$L69&lt;50%),2,3)))</f>
        <v>#DIV/0!</v>
      </c>
      <c r="N69" s="163" t="e">
        <f>IF($L69=0%,0, IF($L69&lt;30%, 1,IF(AND($L69&gt;=30%,$L69&lt;50%),2,3)))</f>
        <v>#DIV/0!</v>
      </c>
      <c r="O69" s="163"/>
      <c r="P69" s="163" t="e">
        <f>IF($L69=0%,0, IF($L69&lt;30%, 1,IF(AND($L69&gt;=30%,$L69&lt;50%),2,3)))</f>
        <v>#DIV/0!</v>
      </c>
      <c r="Q69" s="163"/>
      <c r="R69" s="163"/>
      <c r="S69" s="163"/>
      <c r="T69" s="163" t="e">
        <f t="shared" si="13"/>
        <v>#DIV/0!</v>
      </c>
      <c r="U69" s="163" t="e">
        <f t="shared" si="13"/>
        <v>#DIV/0!</v>
      </c>
      <c r="V69" s="164" t="e">
        <f t="shared" si="12"/>
        <v>#DIV/0!</v>
      </c>
      <c r="W69" s="163" t="e">
        <f>IF($L69&gt;0, 1, 0)</f>
        <v>#DIV/0!</v>
      </c>
      <c r="X69" s="163"/>
      <c r="Y69" s="163"/>
      <c r="Z69" s="163"/>
      <c r="AA69" s="163"/>
      <c r="AB69" s="163"/>
      <c r="AC69" s="163"/>
      <c r="AD69" s="163"/>
      <c r="AE69" s="41"/>
      <c r="AF69" s="340"/>
      <c r="AG69" s="341" t="s">
        <v>186</v>
      </c>
      <c r="AH69" s="341" t="s">
        <v>187</v>
      </c>
      <c r="AI69" s="341" t="s">
        <v>188</v>
      </c>
    </row>
    <row r="70" spans="1:35" s="13" customFormat="1" ht="15.6" customHeight="1" x14ac:dyDescent="0.25">
      <c r="A70" s="34"/>
      <c r="B70" s="34"/>
      <c r="C70" s="441"/>
      <c r="D70" s="157" t="s">
        <v>191</v>
      </c>
      <c r="E70" s="165">
        <f t="shared" si="9"/>
        <v>0</v>
      </c>
      <c r="F70" s="410">
        <v>0</v>
      </c>
      <c r="G70" s="358" t="e">
        <f t="shared" si="10"/>
        <v>#DIV/0!</v>
      </c>
      <c r="H70" s="40"/>
      <c r="I70" s="40"/>
      <c r="J70" s="41"/>
      <c r="K70" s="161" t="s">
        <v>191</v>
      </c>
      <c r="L70" s="162" t="e">
        <f t="shared" si="11"/>
        <v>#DIV/0!</v>
      </c>
      <c r="M70" s="163" t="e">
        <f>IF($L70=0%,0, IF($L70&lt;5%, 1,IF(AND($L70&gt;=5%,$L70&lt;20%),2,3)))</f>
        <v>#DIV/0!</v>
      </c>
      <c r="N70" s="163"/>
      <c r="O70" s="163"/>
      <c r="P70" s="163" t="e">
        <f>IF($L70=0%,0, IF($L70&lt;5%, 1,IF(AND($L70&gt;=5%,$L70&lt;20%),2,3)))</f>
        <v>#DIV/0!</v>
      </c>
      <c r="Q70" s="163"/>
      <c r="R70" s="163"/>
      <c r="S70" s="163"/>
      <c r="T70" s="163" t="e">
        <f>IF($L70=0%,0, IF($L70&lt;5%, 1,IF(AND($L70&gt;=5%,$L70&lt;20%),2,3)))</f>
        <v>#DIV/0!</v>
      </c>
      <c r="U70" s="163" t="e">
        <f>IF($L70=0%,0, IF($L70&lt;5%, 1,IF(AND($L70&gt;=5%,$L70&lt;20%),2,3)))</f>
        <v>#DIV/0!</v>
      </c>
      <c r="V70" s="164" t="e">
        <f t="shared" si="12"/>
        <v>#DIV/0!</v>
      </c>
      <c r="W70" s="163" t="e">
        <f>IF($L70&gt;0, 1, 0)</f>
        <v>#DIV/0!</v>
      </c>
      <c r="X70" s="163"/>
      <c r="Y70" s="163"/>
      <c r="Z70" s="163" t="e">
        <f>IF($L70&gt;0, 1, 0)</f>
        <v>#DIV/0!</v>
      </c>
      <c r="AA70" s="163" t="e">
        <f>IF($L70&gt;0, 1, 0)</f>
        <v>#DIV/0!</v>
      </c>
      <c r="AB70" s="163"/>
      <c r="AC70" s="163"/>
      <c r="AD70" s="163"/>
      <c r="AE70" s="41"/>
      <c r="AF70" s="340"/>
      <c r="AG70" s="341" t="s">
        <v>192</v>
      </c>
      <c r="AH70" s="341" t="s">
        <v>193</v>
      </c>
      <c r="AI70" s="341" t="s">
        <v>194</v>
      </c>
    </row>
    <row r="71" spans="1:35" s="13" customFormat="1" ht="15.6" customHeight="1" x14ac:dyDescent="0.25">
      <c r="A71" s="34"/>
      <c r="B71" s="34"/>
      <c r="C71" s="441"/>
      <c r="D71" s="157" t="s">
        <v>195</v>
      </c>
      <c r="E71" s="165">
        <f>IF(F70&gt;=1, 1,0)</f>
        <v>0</v>
      </c>
      <c r="F71" s="410">
        <v>0</v>
      </c>
      <c r="G71" s="358" t="e">
        <f t="shared" si="10"/>
        <v>#DIV/0!</v>
      </c>
      <c r="H71" s="40"/>
      <c r="I71" s="40"/>
      <c r="J71" s="41"/>
      <c r="K71" s="161" t="s">
        <v>196</v>
      </c>
      <c r="L71" s="162" t="e">
        <f t="shared" si="11"/>
        <v>#DIV/0!</v>
      </c>
      <c r="M71" s="163"/>
      <c r="N71" s="163"/>
      <c r="O71" s="163"/>
      <c r="P71" s="163" t="e">
        <f>IF($L71=0%,0, IF($L71&lt;50%, 1,IF($L71&gt;70%,3,2)))</f>
        <v>#DIV/0!</v>
      </c>
      <c r="Q71" s="163"/>
      <c r="R71" s="163"/>
      <c r="S71" s="163"/>
      <c r="T71" s="163" t="e">
        <f>IF($L71=0%,0, IF($L71&lt;50%, 1,IF($L71&gt;70%,3,2)))</f>
        <v>#DIV/0!</v>
      </c>
      <c r="U71" s="163" t="e">
        <f>IF($L71=0%,0, IF($L71&lt;50%, 1,IF($L71&gt;70%,3,2)))</f>
        <v>#DIV/0!</v>
      </c>
      <c r="V71" s="164" t="e">
        <f t="shared" si="12"/>
        <v>#DIV/0!</v>
      </c>
      <c r="W71" s="163"/>
      <c r="X71" s="163"/>
      <c r="Y71" s="163"/>
      <c r="Z71" s="163"/>
      <c r="AA71" s="163"/>
      <c r="AB71" s="163"/>
      <c r="AC71" s="163"/>
      <c r="AD71" s="163"/>
      <c r="AE71" s="41"/>
      <c r="AF71" s="340"/>
      <c r="AG71" s="341" t="s">
        <v>181</v>
      </c>
      <c r="AH71" s="341" t="s">
        <v>182</v>
      </c>
      <c r="AI71" s="341" t="s">
        <v>183</v>
      </c>
    </row>
    <row r="72" spans="1:35" s="13" customFormat="1" ht="15.6" customHeight="1" x14ac:dyDescent="0.25">
      <c r="A72" s="34"/>
      <c r="B72" s="34"/>
      <c r="C72" s="441"/>
      <c r="D72" s="167" t="s">
        <v>197</v>
      </c>
      <c r="E72" s="165">
        <f>IF(F71&gt;=1, 1,0)</f>
        <v>0</v>
      </c>
      <c r="F72" s="410">
        <v>0</v>
      </c>
      <c r="G72" s="358" t="e">
        <f t="shared" si="10"/>
        <v>#DIV/0!</v>
      </c>
      <c r="H72" s="40"/>
      <c r="I72" s="40"/>
      <c r="J72" s="41"/>
      <c r="K72" s="161" t="s">
        <v>198</v>
      </c>
      <c r="L72" s="162" t="e">
        <f t="shared" si="11"/>
        <v>#DIV/0!</v>
      </c>
      <c r="M72" s="163" t="e">
        <f>IF($L72=0%,0,IF($L72&lt;5%,1,IF(AND($L72&gt;=5%,$L72&lt;20%),2,3)))</f>
        <v>#DIV/0!</v>
      </c>
      <c r="N72" s="163"/>
      <c r="O72" s="163"/>
      <c r="P72" s="163" t="e">
        <f>IF($L72=0%,0,IF($L72&lt;5%,1,IF(AND($L72&gt;=5%,$L72&lt;20%),2,3)))</f>
        <v>#DIV/0!</v>
      </c>
      <c r="Q72" s="163"/>
      <c r="R72" s="163"/>
      <c r="S72" s="163"/>
      <c r="T72" s="163" t="e">
        <f>IF($L72=0%,0,IF($L72&lt;5%,1,IF(AND($L72&gt;=5%,$L72&lt;20%),2,3)))</f>
        <v>#DIV/0!</v>
      </c>
      <c r="U72" s="163" t="e">
        <f>IF($L72=0%,0,IF($L72&lt;5%,1,IF(AND($L72&gt;=5%,$L72&lt;20%),2,3)))</f>
        <v>#DIV/0!</v>
      </c>
      <c r="V72" s="164" t="e">
        <f t="shared" si="12"/>
        <v>#DIV/0!</v>
      </c>
      <c r="W72" s="163"/>
      <c r="X72" s="163"/>
      <c r="Y72" s="163"/>
      <c r="Z72" s="163"/>
      <c r="AA72" s="163"/>
      <c r="AB72" s="163"/>
      <c r="AC72" s="163"/>
      <c r="AD72" s="163"/>
      <c r="AE72" s="41"/>
      <c r="AF72" s="340"/>
      <c r="AG72" s="341" t="s">
        <v>186</v>
      </c>
      <c r="AH72" s="341" t="s">
        <v>187</v>
      </c>
      <c r="AI72" s="341" t="s">
        <v>188</v>
      </c>
    </row>
    <row r="73" spans="1:35" s="13" customFormat="1" ht="16.350000000000001" customHeight="1" thickBot="1" x14ac:dyDescent="0.3">
      <c r="A73" s="34"/>
      <c r="B73" s="34"/>
      <c r="C73" s="441"/>
      <c r="D73" s="169" t="s">
        <v>199</v>
      </c>
      <c r="E73" s="170">
        <f>IF(F72&gt;=1, 1,0)</f>
        <v>0</v>
      </c>
      <c r="F73" s="410">
        <v>0</v>
      </c>
      <c r="G73" s="358" t="e">
        <f t="shared" si="10"/>
        <v>#DIV/0!</v>
      </c>
      <c r="H73" s="40"/>
      <c r="I73" s="40"/>
      <c r="J73" s="41"/>
      <c r="K73" s="161" t="s">
        <v>200</v>
      </c>
      <c r="L73" s="171" t="e">
        <f>F72/$F$65</f>
        <v>#DIV/0!</v>
      </c>
      <c r="M73" s="172" t="e">
        <f>IF($L73=0%,0,IF($L73&lt;70%,1,2))</f>
        <v>#DIV/0!</v>
      </c>
      <c r="N73" s="172"/>
      <c r="O73" s="172"/>
      <c r="P73" s="172" t="e">
        <f>IF($L73=0%,0,IF($L73&lt;70%,1,2))</f>
        <v>#DIV/0!</v>
      </c>
      <c r="Q73" s="172"/>
      <c r="R73" s="172"/>
      <c r="S73" s="172"/>
      <c r="T73" s="172"/>
      <c r="U73" s="172" t="e">
        <f>IF($L73=0%,0,IF($L73&lt;70%,1,2))</f>
        <v>#DIV/0!</v>
      </c>
      <c r="V73" s="173" t="e">
        <f t="shared" si="12"/>
        <v>#DIV/0!</v>
      </c>
      <c r="W73" s="172"/>
      <c r="X73" s="172"/>
      <c r="Y73" s="172"/>
      <c r="Z73" s="172"/>
      <c r="AA73" s="172"/>
      <c r="AB73" s="172"/>
      <c r="AC73" s="172"/>
      <c r="AD73" s="172"/>
      <c r="AE73" s="41"/>
      <c r="AF73" s="340"/>
      <c r="AG73" s="341" t="s">
        <v>201</v>
      </c>
      <c r="AH73" s="341" t="s">
        <v>202</v>
      </c>
      <c r="AI73" s="342"/>
    </row>
    <row r="74" spans="1:35" ht="15.75" customHeight="1" x14ac:dyDescent="0.25">
      <c r="A74" s="31"/>
      <c r="B74" s="31"/>
      <c r="C74" s="442" t="s">
        <v>203</v>
      </c>
      <c r="D74" s="174" t="s">
        <v>204</v>
      </c>
      <c r="E74" s="51">
        <v>0</v>
      </c>
      <c r="F74" s="168"/>
      <c r="G74" s="168"/>
      <c r="J74" s="33"/>
      <c r="K74" s="150" t="s">
        <v>204</v>
      </c>
      <c r="L74" s="176">
        <f>E74</f>
        <v>0</v>
      </c>
      <c r="M74" s="177"/>
      <c r="N74" s="177"/>
      <c r="O74" s="177"/>
      <c r="P74" s="177">
        <f>IF($L74=1,0.1,0)</f>
        <v>0</v>
      </c>
      <c r="Q74" s="177"/>
      <c r="R74" s="177"/>
      <c r="S74" s="177"/>
      <c r="T74" s="177"/>
      <c r="U74" s="177"/>
      <c r="V74" s="178">
        <f t="shared" si="12"/>
        <v>0</v>
      </c>
      <c r="W74" s="177"/>
      <c r="X74" s="177"/>
      <c r="Y74" s="177"/>
      <c r="Z74" s="179">
        <f>IF($L74&gt;0, 1, 0)</f>
        <v>0</v>
      </c>
      <c r="AA74" s="179">
        <f>IF($L74&gt;0, 1, 0)</f>
        <v>0</v>
      </c>
      <c r="AB74" s="177"/>
      <c r="AC74" s="177"/>
      <c r="AD74" s="177"/>
      <c r="AE74" s="33"/>
      <c r="AF74" s="339"/>
      <c r="AG74" s="339"/>
      <c r="AH74" s="339"/>
      <c r="AI74" s="339"/>
    </row>
    <row r="75" spans="1:35" ht="15.75" customHeight="1" x14ac:dyDescent="0.25">
      <c r="A75" s="31"/>
      <c r="B75" s="31"/>
      <c r="C75" s="442"/>
      <c r="D75" s="180" t="s">
        <v>205</v>
      </c>
      <c r="E75" s="51">
        <v>0</v>
      </c>
      <c r="F75" s="181"/>
      <c r="G75" s="168"/>
      <c r="J75" s="33"/>
      <c r="K75" s="150" t="s">
        <v>206</v>
      </c>
      <c r="L75" s="176">
        <f>E75</f>
        <v>0</v>
      </c>
      <c r="M75" s="182"/>
      <c r="N75" s="182">
        <f>IF($L75=1,0.1,0)</f>
        <v>0</v>
      </c>
      <c r="O75" s="182"/>
      <c r="P75" s="182"/>
      <c r="Q75" s="182"/>
      <c r="R75" s="182"/>
      <c r="S75" s="182"/>
      <c r="T75" s="182"/>
      <c r="U75" s="182"/>
      <c r="V75" s="183">
        <f t="shared" si="12"/>
        <v>0</v>
      </c>
      <c r="W75" s="182"/>
      <c r="X75" s="182"/>
      <c r="Y75" s="182"/>
      <c r="Z75" s="182"/>
      <c r="AA75" s="182"/>
      <c r="AB75" s="182"/>
      <c r="AC75" s="182"/>
      <c r="AD75" s="182"/>
      <c r="AE75" s="33"/>
    </row>
    <row r="76" spans="1:35" ht="15.6" customHeight="1" x14ac:dyDescent="0.25">
      <c r="A76" s="31"/>
      <c r="B76" s="31"/>
      <c r="C76" s="442"/>
      <c r="D76" s="180" t="s">
        <v>207</v>
      </c>
      <c r="E76" s="51">
        <v>0</v>
      </c>
      <c r="F76" s="175"/>
      <c r="G76" s="168"/>
      <c r="J76" s="33"/>
      <c r="K76" s="150" t="s">
        <v>208</v>
      </c>
      <c r="L76" s="176">
        <f>E76</f>
        <v>0</v>
      </c>
      <c r="M76" s="182"/>
      <c r="N76" s="182"/>
      <c r="O76" s="182"/>
      <c r="P76" s="182"/>
      <c r="Q76" s="182"/>
      <c r="R76" s="182"/>
      <c r="S76" s="182"/>
      <c r="T76" s="182">
        <f>IF($L76=1,0.1,0)</f>
        <v>0</v>
      </c>
      <c r="U76" s="182"/>
      <c r="V76" s="183">
        <f t="shared" si="12"/>
        <v>0</v>
      </c>
      <c r="W76" s="182"/>
      <c r="X76" s="182"/>
      <c r="Y76" s="182"/>
      <c r="Z76" s="182"/>
      <c r="AA76" s="182"/>
      <c r="AB76" s="182"/>
      <c r="AC76" s="182"/>
      <c r="AD76" s="182"/>
      <c r="AE76" s="33"/>
    </row>
    <row r="77" spans="1:35" ht="15.6" customHeight="1" x14ac:dyDescent="0.25">
      <c r="A77" s="31"/>
      <c r="B77" s="31"/>
      <c r="C77" s="442"/>
      <c r="D77" s="180" t="s">
        <v>209</v>
      </c>
      <c r="E77" s="51">
        <v>0</v>
      </c>
      <c r="F77" s="175"/>
      <c r="G77" s="168"/>
      <c r="J77" s="33"/>
      <c r="K77" s="150" t="s">
        <v>210</v>
      </c>
      <c r="L77" s="176">
        <f>E77</f>
        <v>0</v>
      </c>
      <c r="M77" s="182"/>
      <c r="N77" s="182"/>
      <c r="O77" s="182"/>
      <c r="P77" s="182">
        <f>IF($L77=1,0.1,0)</f>
        <v>0</v>
      </c>
      <c r="Q77" s="182"/>
      <c r="R77" s="182"/>
      <c r="S77" s="182"/>
      <c r="T77" s="182"/>
      <c r="U77" s="182"/>
      <c r="V77" s="183">
        <f t="shared" si="12"/>
        <v>0</v>
      </c>
      <c r="W77" s="179">
        <f>IF($L77&gt;0, 1, 0)</f>
        <v>0</v>
      </c>
      <c r="X77" s="182"/>
      <c r="Y77" s="179">
        <f>IF($L77&gt;0, 1, 0)</f>
        <v>0</v>
      </c>
      <c r="Z77" s="182"/>
      <c r="AA77" s="179">
        <f>IF($L77&gt;0, 1, 0)</f>
        <v>0</v>
      </c>
      <c r="AB77" s="182"/>
      <c r="AC77" s="182"/>
      <c r="AD77" s="182"/>
      <c r="AE77" s="33"/>
    </row>
    <row r="78" spans="1:35" x14ac:dyDescent="0.25">
      <c r="A78" s="31"/>
      <c r="B78" s="31"/>
      <c r="C78" s="442"/>
      <c r="D78" s="174" t="s">
        <v>211</v>
      </c>
      <c r="E78" s="51">
        <v>0</v>
      </c>
      <c r="F78" s="175"/>
      <c r="G78" s="175"/>
      <c r="J78" s="33"/>
      <c r="K78" s="150" t="s">
        <v>212</v>
      </c>
      <c r="L78" s="176">
        <f>E78</f>
        <v>0</v>
      </c>
      <c r="M78" s="182"/>
      <c r="N78" s="182"/>
      <c r="O78" s="182"/>
      <c r="P78" s="182">
        <f>IF($L78=1,0.1,0)</f>
        <v>0</v>
      </c>
      <c r="Q78" s="182"/>
      <c r="R78" s="182"/>
      <c r="S78" s="182"/>
      <c r="T78" s="182"/>
      <c r="U78" s="182"/>
      <c r="V78" s="183">
        <f t="shared" si="12"/>
        <v>0</v>
      </c>
      <c r="W78" s="179">
        <f>IF($L78&gt;0, 1, 0)</f>
        <v>0</v>
      </c>
      <c r="X78" s="182"/>
      <c r="Y78" s="182"/>
      <c r="Z78" s="182"/>
      <c r="AA78" s="182"/>
      <c r="AB78" s="182"/>
      <c r="AC78" s="182"/>
      <c r="AD78" s="182"/>
      <c r="AE78" s="33"/>
    </row>
    <row r="79" spans="1:35" x14ac:dyDescent="0.25">
      <c r="A79" s="31"/>
      <c r="B79" s="31"/>
      <c r="C79" s="442"/>
      <c r="D79" s="184" t="s">
        <v>213</v>
      </c>
      <c r="E79" s="51">
        <v>0</v>
      </c>
      <c r="F79" s="175"/>
      <c r="G79" s="175"/>
      <c r="J79" s="33"/>
      <c r="K79" s="150" t="str">
        <f>D79</f>
        <v>Altro (specificare): ……………………………...</v>
      </c>
      <c r="L79" s="176"/>
      <c r="M79" s="182"/>
      <c r="N79" s="182"/>
      <c r="O79" s="182"/>
      <c r="P79" s="182"/>
      <c r="Q79" s="182"/>
      <c r="R79" s="182"/>
      <c r="S79" s="182"/>
      <c r="T79" s="182"/>
      <c r="U79" s="182"/>
      <c r="V79" s="183">
        <f t="shared" si="12"/>
        <v>0</v>
      </c>
      <c r="W79" s="182"/>
      <c r="X79" s="182"/>
      <c r="Y79" s="182"/>
      <c r="Z79" s="182"/>
      <c r="AA79" s="182"/>
      <c r="AB79" s="182"/>
      <c r="AC79" s="182"/>
      <c r="AD79" s="182"/>
      <c r="AE79" s="33"/>
    </row>
    <row r="80" spans="1:35" x14ac:dyDescent="0.25">
      <c r="A80" s="31"/>
      <c r="B80" s="31"/>
      <c r="C80" s="185"/>
      <c r="D80" s="82"/>
      <c r="E80" s="186"/>
      <c r="F80" s="175"/>
      <c r="G80" s="175"/>
      <c r="J80" s="33"/>
      <c r="K80" s="33"/>
      <c r="L80" s="33"/>
      <c r="M80" s="33"/>
      <c r="N80" s="33"/>
      <c r="O80" s="33"/>
      <c r="P80" s="33"/>
      <c r="Q80" s="33"/>
      <c r="R80" s="33"/>
      <c r="S80" s="33"/>
      <c r="T80" s="33"/>
      <c r="U80" s="33"/>
      <c r="V80" s="33"/>
      <c r="W80" s="33"/>
      <c r="X80" s="33"/>
      <c r="Y80" s="33"/>
      <c r="Z80" s="33"/>
      <c r="AA80" s="33"/>
      <c r="AB80" s="33"/>
      <c r="AC80" s="33"/>
      <c r="AD80" s="33"/>
      <c r="AE80" s="33"/>
    </row>
    <row r="81" spans="1:38" x14ac:dyDescent="0.25">
      <c r="A81" s="31"/>
      <c r="B81" s="31"/>
      <c r="C81" s="31"/>
      <c r="D81" s="31"/>
      <c r="E81" s="31"/>
      <c r="F81" s="32"/>
      <c r="G81" s="31"/>
      <c r="J81" s="33"/>
      <c r="K81" s="33"/>
      <c r="L81" s="187" t="s">
        <v>162</v>
      </c>
      <c r="M81" s="183" t="e">
        <f>($L66*M66+$L67*M67+$L68*M68+$L69*M69+$L70*M70+$L71*M71+$L72*M72+$L73*M73)</f>
        <v>#DIV/0!</v>
      </c>
      <c r="N81" s="183" t="e">
        <f t="shared" ref="N81:U81" si="14">($L66*N66+$L67*N67+$L68*N68+$L69*N69+$L70*N70+$L71*N71+$L72*N72+$L73*N73)</f>
        <v>#DIV/0!</v>
      </c>
      <c r="O81" s="183" t="e">
        <f t="shared" si="14"/>
        <v>#DIV/0!</v>
      </c>
      <c r="P81" s="183" t="e">
        <f t="shared" si="14"/>
        <v>#DIV/0!</v>
      </c>
      <c r="Q81" s="183" t="e">
        <f t="shared" si="14"/>
        <v>#DIV/0!</v>
      </c>
      <c r="R81" s="183" t="e">
        <f t="shared" si="14"/>
        <v>#DIV/0!</v>
      </c>
      <c r="S81" s="183" t="e">
        <f t="shared" si="14"/>
        <v>#DIV/0!</v>
      </c>
      <c r="T81" s="183" t="e">
        <f t="shared" si="14"/>
        <v>#DIV/0!</v>
      </c>
      <c r="U81" s="183" t="e">
        <f t="shared" si="14"/>
        <v>#DIV/0!</v>
      </c>
      <c r="V81" s="52" t="e">
        <f>SUM(M81:U81)</f>
        <v>#DIV/0!</v>
      </c>
      <c r="W81" s="163" t="e">
        <f>SUM(W66:W79)</f>
        <v>#DIV/0!</v>
      </c>
      <c r="X81" s="163">
        <f t="shared" ref="X81:AD81" si="15">SUM(X66:X79)</f>
        <v>0</v>
      </c>
      <c r="Y81" s="163">
        <f t="shared" si="15"/>
        <v>0</v>
      </c>
      <c r="Z81" s="163" t="e">
        <f t="shared" si="15"/>
        <v>#DIV/0!</v>
      </c>
      <c r="AA81" s="163" t="e">
        <f t="shared" si="15"/>
        <v>#DIV/0!</v>
      </c>
      <c r="AB81" s="163">
        <f t="shared" si="15"/>
        <v>0</v>
      </c>
      <c r="AC81" s="163">
        <f t="shared" si="15"/>
        <v>0</v>
      </c>
      <c r="AD81" s="163">
        <f t="shared" si="15"/>
        <v>0</v>
      </c>
      <c r="AE81" s="33"/>
    </row>
    <row r="82" spans="1:38" ht="16.5" thickBot="1" x14ac:dyDescent="0.3">
      <c r="A82" s="31"/>
      <c r="B82" s="31"/>
      <c r="C82" s="188"/>
      <c r="D82" s="31"/>
      <c r="E82" s="31"/>
      <c r="F82" s="32"/>
      <c r="G82" s="31"/>
      <c r="J82" s="33"/>
      <c r="K82" s="33"/>
      <c r="L82" s="189" t="s">
        <v>163</v>
      </c>
      <c r="M82" s="190">
        <f t="shared" ref="M82:U82" si="16">$L74*M74+$L75*M75+$L76*M76+$L77*M77+$L78*M78+$L79*M79</f>
        <v>0</v>
      </c>
      <c r="N82" s="190">
        <f t="shared" si="16"/>
        <v>0</v>
      </c>
      <c r="O82" s="190">
        <f t="shared" si="16"/>
        <v>0</v>
      </c>
      <c r="P82" s="190">
        <f t="shared" si="16"/>
        <v>0</v>
      </c>
      <c r="Q82" s="190">
        <f t="shared" si="16"/>
        <v>0</v>
      </c>
      <c r="R82" s="190">
        <f t="shared" si="16"/>
        <v>0</v>
      </c>
      <c r="S82" s="190">
        <f t="shared" si="16"/>
        <v>0</v>
      </c>
      <c r="T82" s="190">
        <f t="shared" si="16"/>
        <v>0</v>
      </c>
      <c r="U82" s="190">
        <f t="shared" si="16"/>
        <v>0</v>
      </c>
      <c r="V82" s="191">
        <f>SUM(M82:U82)</f>
        <v>0</v>
      </c>
      <c r="W82" s="191"/>
      <c r="X82" s="191"/>
      <c r="Y82" s="191"/>
      <c r="Z82" s="191"/>
      <c r="AA82" s="191"/>
      <c r="AB82" s="191"/>
      <c r="AC82" s="191"/>
      <c r="AD82" s="191"/>
      <c r="AE82" s="33"/>
    </row>
    <row r="83" spans="1:38" ht="16.5" thickTop="1" x14ac:dyDescent="0.25">
      <c r="A83" s="31"/>
      <c r="B83" s="31"/>
      <c r="C83" s="188"/>
      <c r="D83" s="31"/>
      <c r="E83" s="31"/>
      <c r="F83" s="32"/>
      <c r="G83" s="31"/>
      <c r="J83" s="33"/>
      <c r="K83" s="33"/>
      <c r="L83" s="55" t="s">
        <v>214</v>
      </c>
      <c r="M83" s="192" t="e">
        <f t="shared" ref="M83:V83" si="17">SUM(M81:M82)</f>
        <v>#DIV/0!</v>
      </c>
      <c r="N83" s="192" t="e">
        <f t="shared" si="17"/>
        <v>#DIV/0!</v>
      </c>
      <c r="O83" s="192" t="e">
        <f t="shared" si="17"/>
        <v>#DIV/0!</v>
      </c>
      <c r="P83" s="192" t="e">
        <f t="shared" si="17"/>
        <v>#DIV/0!</v>
      </c>
      <c r="Q83" s="192" t="e">
        <f t="shared" si="17"/>
        <v>#DIV/0!</v>
      </c>
      <c r="R83" s="192" t="e">
        <f t="shared" si="17"/>
        <v>#DIV/0!</v>
      </c>
      <c r="S83" s="192" t="e">
        <f t="shared" si="17"/>
        <v>#DIV/0!</v>
      </c>
      <c r="T83" s="192" t="e">
        <f t="shared" si="17"/>
        <v>#DIV/0!</v>
      </c>
      <c r="U83" s="192" t="e">
        <f t="shared" si="17"/>
        <v>#DIV/0!</v>
      </c>
      <c r="V83" s="192" t="e">
        <f t="shared" si="17"/>
        <v>#DIV/0!</v>
      </c>
      <c r="W83" s="192"/>
      <c r="X83" s="192"/>
      <c r="Y83" s="192"/>
      <c r="Z83" s="192"/>
      <c r="AA83" s="192"/>
      <c r="AB83" s="192"/>
      <c r="AC83" s="192"/>
      <c r="AD83" s="192"/>
      <c r="AE83" s="33"/>
    </row>
    <row r="84" spans="1:38" x14ac:dyDescent="0.25">
      <c r="A84" s="31"/>
      <c r="B84" s="31"/>
      <c r="C84" s="188"/>
      <c r="D84" s="31"/>
      <c r="E84" s="31"/>
      <c r="F84" s="32"/>
      <c r="G84" s="31"/>
      <c r="J84" s="33"/>
      <c r="K84" s="33"/>
      <c r="L84" s="193" t="s">
        <v>215</v>
      </c>
      <c r="M84" s="194" t="e">
        <f t="shared" ref="M84:U84" si="18">IF(($F66*M66+$F67*M67+$F68*M68+$F69*M69+$F70*M70+$F71*M71+$F72*M72+$F73*M73)&gt;$F$65, $F$65,($F66*M66+$F67*M67+$F68*M68+$F69*M69+$F70*M70+$F71*M71+$F72*M72+$F73*M73))</f>
        <v>#DIV/0!</v>
      </c>
      <c r="N84" s="194" t="e">
        <f t="shared" si="18"/>
        <v>#DIV/0!</v>
      </c>
      <c r="O84" s="194">
        <f t="shared" si="18"/>
        <v>0</v>
      </c>
      <c r="P84" s="194" t="e">
        <f t="shared" si="18"/>
        <v>#DIV/0!</v>
      </c>
      <c r="Q84" s="194">
        <f t="shared" si="18"/>
        <v>0</v>
      </c>
      <c r="R84" s="194">
        <f t="shared" si="18"/>
        <v>0</v>
      </c>
      <c r="S84" s="194">
        <f t="shared" si="18"/>
        <v>0</v>
      </c>
      <c r="T84" s="194" t="e">
        <f t="shared" si="18"/>
        <v>#DIV/0!</v>
      </c>
      <c r="U84" s="194" t="e">
        <f t="shared" si="18"/>
        <v>#DIV/0!</v>
      </c>
      <c r="V84" s="192"/>
      <c r="W84" s="192"/>
      <c r="X84" s="192"/>
      <c r="Y84" s="192"/>
      <c r="Z84" s="192"/>
      <c r="AA84" s="192"/>
      <c r="AB84" s="192"/>
      <c r="AC84" s="192"/>
      <c r="AD84" s="192"/>
      <c r="AE84" s="33"/>
    </row>
    <row r="85" spans="1:38" x14ac:dyDescent="0.25">
      <c r="A85" s="31"/>
      <c r="B85" s="31"/>
      <c r="C85" s="188"/>
      <c r="D85" s="31"/>
      <c r="E85" s="31"/>
      <c r="F85" s="32"/>
      <c r="G85" s="31"/>
      <c r="J85" s="33"/>
      <c r="K85" s="33"/>
      <c r="L85" s="195" t="s">
        <v>216</v>
      </c>
      <c r="M85" s="196" t="e">
        <f t="shared" ref="M85:U85" si="19">IF(M84&gt;500, 1, 0)</f>
        <v>#DIV/0!</v>
      </c>
      <c r="N85" s="196" t="e">
        <f t="shared" si="19"/>
        <v>#DIV/0!</v>
      </c>
      <c r="O85" s="196">
        <f t="shared" si="19"/>
        <v>0</v>
      </c>
      <c r="P85" s="196" t="e">
        <f t="shared" si="19"/>
        <v>#DIV/0!</v>
      </c>
      <c r="Q85" s="196">
        <f t="shared" si="19"/>
        <v>0</v>
      </c>
      <c r="R85" s="196">
        <f t="shared" si="19"/>
        <v>0</v>
      </c>
      <c r="S85" s="196">
        <f t="shared" si="19"/>
        <v>0</v>
      </c>
      <c r="T85" s="196" t="e">
        <f t="shared" si="19"/>
        <v>#DIV/0!</v>
      </c>
      <c r="U85" s="196" t="e">
        <f t="shared" si="19"/>
        <v>#DIV/0!</v>
      </c>
      <c r="V85" s="196" t="e">
        <f>SUM(M85:U85)</f>
        <v>#DIV/0!</v>
      </c>
      <c r="W85" s="192"/>
      <c r="X85" s="192"/>
      <c r="Y85" s="192"/>
      <c r="Z85" s="192"/>
      <c r="AA85" s="192"/>
      <c r="AB85" s="192"/>
      <c r="AC85" s="192"/>
      <c r="AD85" s="192"/>
      <c r="AE85" s="33"/>
    </row>
    <row r="86" spans="1:38" ht="18" customHeight="1" x14ac:dyDescent="0.25">
      <c r="A86" s="31"/>
      <c r="B86" s="31"/>
      <c r="C86" s="31"/>
      <c r="D86" s="31"/>
      <c r="E86" s="31"/>
      <c r="F86" s="32"/>
      <c r="G86" s="31"/>
      <c r="J86" s="33"/>
      <c r="K86" s="33"/>
      <c r="L86" s="197" t="s">
        <v>165</v>
      </c>
      <c r="M86" s="198" t="e">
        <f t="shared" ref="M86:U86" si="20">M83+M85</f>
        <v>#DIV/0!</v>
      </c>
      <c r="N86" s="198" t="e">
        <f t="shared" si="20"/>
        <v>#DIV/0!</v>
      </c>
      <c r="O86" s="198" t="e">
        <f t="shared" si="20"/>
        <v>#DIV/0!</v>
      </c>
      <c r="P86" s="198" t="e">
        <f t="shared" si="20"/>
        <v>#DIV/0!</v>
      </c>
      <c r="Q86" s="198" t="e">
        <f t="shared" si="20"/>
        <v>#DIV/0!</v>
      </c>
      <c r="R86" s="198" t="e">
        <f t="shared" si="20"/>
        <v>#DIV/0!</v>
      </c>
      <c r="S86" s="198" t="e">
        <f t="shared" si="20"/>
        <v>#DIV/0!</v>
      </c>
      <c r="T86" s="198" t="e">
        <f t="shared" si="20"/>
        <v>#DIV/0!</v>
      </c>
      <c r="U86" s="198" t="e">
        <f t="shared" si="20"/>
        <v>#DIV/0!</v>
      </c>
      <c r="V86" s="199" t="e">
        <f>SUM(V67:V79)+V85</f>
        <v>#DIV/0!</v>
      </c>
      <c r="W86" s="200"/>
      <c r="X86" s="200"/>
      <c r="Y86" s="200"/>
      <c r="Z86" s="200"/>
      <c r="AA86" s="200"/>
      <c r="AB86" s="200"/>
      <c r="AC86" s="200"/>
      <c r="AD86" s="200"/>
      <c r="AE86" s="33"/>
    </row>
    <row r="87" spans="1:38" ht="18.75" customHeight="1" x14ac:dyDescent="0.25">
      <c r="A87" s="31"/>
      <c r="B87" s="31"/>
      <c r="C87" s="31"/>
      <c r="D87" s="31"/>
      <c r="E87" s="31"/>
      <c r="F87" s="32"/>
      <c r="G87" s="31"/>
      <c r="J87" s="33"/>
      <c r="K87" s="33"/>
      <c r="L87" s="201"/>
      <c r="M87" s="451" t="e">
        <f>SUM(M86:O86)</f>
        <v>#DIV/0!</v>
      </c>
      <c r="N87" s="451"/>
      <c r="O87" s="451"/>
      <c r="P87" s="451" t="e">
        <f>SUM(P86:S86)</f>
        <v>#DIV/0!</v>
      </c>
      <c r="Q87" s="451"/>
      <c r="R87" s="451"/>
      <c r="S87" s="451"/>
      <c r="T87" s="452" t="e">
        <f>SUM(T86:U86)</f>
        <v>#DIV/0!</v>
      </c>
      <c r="U87" s="452"/>
      <c r="V87" s="202"/>
      <c r="W87" s="202"/>
      <c r="X87" s="202"/>
      <c r="Y87" s="202"/>
      <c r="Z87" s="202"/>
      <c r="AA87" s="33"/>
      <c r="AB87" s="202"/>
      <c r="AC87" s="202"/>
      <c r="AD87" s="202"/>
      <c r="AE87" s="33"/>
    </row>
    <row r="88" spans="1:38" ht="21.75" customHeight="1" x14ac:dyDescent="0.25">
      <c r="A88" s="31"/>
      <c r="B88" s="31"/>
      <c r="C88" s="31"/>
      <c r="D88" s="31"/>
      <c r="E88" s="31"/>
      <c r="F88" s="32"/>
      <c r="G88" s="31"/>
      <c r="J88" s="33"/>
      <c r="K88" s="33"/>
      <c r="L88" s="33"/>
      <c r="M88" s="453" t="s">
        <v>217</v>
      </c>
      <c r="N88" s="453"/>
      <c r="O88" s="453"/>
      <c r="P88" s="453" t="s">
        <v>218</v>
      </c>
      <c r="Q88" s="453"/>
      <c r="R88" s="453"/>
      <c r="S88" s="453"/>
      <c r="T88" s="453" t="s">
        <v>219</v>
      </c>
      <c r="U88" s="453"/>
      <c r="V88" s="202"/>
      <c r="W88" s="202"/>
      <c r="X88" s="202"/>
      <c r="Y88" s="202"/>
      <c r="Z88" s="202"/>
      <c r="AA88" s="203"/>
      <c r="AB88" s="202"/>
      <c r="AC88" s="202"/>
      <c r="AD88" s="202"/>
      <c r="AE88" s="33"/>
    </row>
    <row r="89" spans="1:38" ht="21.75" customHeight="1" x14ac:dyDescent="0.25">
      <c r="A89" s="31"/>
      <c r="B89" s="31"/>
      <c r="C89" s="204"/>
      <c r="D89" s="31"/>
      <c r="E89" s="31"/>
      <c r="F89" s="32"/>
      <c r="G89" s="31"/>
      <c r="J89" s="33"/>
      <c r="K89" s="33"/>
      <c r="L89" s="33"/>
      <c r="M89" s="33"/>
      <c r="N89" s="33"/>
      <c r="O89" s="33"/>
      <c r="P89" s="33"/>
      <c r="Q89" s="33"/>
      <c r="R89" s="33"/>
      <c r="S89" s="33"/>
      <c r="T89" s="33"/>
      <c r="U89" s="33"/>
      <c r="V89" s="33"/>
      <c r="W89" s="33"/>
      <c r="X89" s="33"/>
      <c r="Y89" s="33"/>
      <c r="Z89" s="33"/>
      <c r="AA89" s="33"/>
      <c r="AB89" s="33"/>
      <c r="AC89" s="33"/>
      <c r="AD89" s="33"/>
      <c r="AE89" s="33"/>
    </row>
    <row r="90" spans="1:38" ht="110.1" customHeight="1" x14ac:dyDescent="0.35">
      <c r="A90" s="31"/>
      <c r="B90" s="31"/>
      <c r="C90" s="244" t="s">
        <v>220</v>
      </c>
      <c r="D90" s="99" t="s">
        <v>221</v>
      </c>
      <c r="E90" s="365" t="s">
        <v>142</v>
      </c>
      <c r="F90" s="366" t="s">
        <v>143</v>
      </c>
      <c r="G90" s="364" t="s">
        <v>144</v>
      </c>
      <c r="J90" s="33"/>
      <c r="K90" s="33"/>
      <c r="L90" s="33"/>
      <c r="M90" s="458" t="s">
        <v>222</v>
      </c>
      <c r="N90" s="458"/>
      <c r="O90" s="458"/>
      <c r="P90" s="458"/>
      <c r="Q90" s="458"/>
      <c r="R90" s="458"/>
      <c r="S90" s="458"/>
      <c r="T90" s="458"/>
      <c r="U90" s="458"/>
      <c r="V90" s="206"/>
      <c r="W90" s="206"/>
      <c r="X90" s="206"/>
      <c r="Y90" s="206"/>
      <c r="Z90" s="206"/>
      <c r="AA90" s="207"/>
      <c r="AB90" s="206"/>
      <c r="AC90" s="206"/>
      <c r="AD90" s="206"/>
      <c r="AE90" s="33"/>
    </row>
    <row r="91" spans="1:38" ht="68.25" x14ac:dyDescent="0.25">
      <c r="A91" s="31"/>
      <c r="B91" s="31"/>
      <c r="C91" s="208" t="s">
        <v>411</v>
      </c>
      <c r="D91" s="148">
        <f>E19</f>
        <v>0</v>
      </c>
      <c r="E91" s="147"/>
      <c r="F91" s="148">
        <f>MIN(D91,SUM(F92:F95))</f>
        <v>0</v>
      </c>
      <c r="G91" s="359"/>
      <c r="H91" s="367"/>
      <c r="J91" s="33"/>
      <c r="K91" s="33"/>
      <c r="L91" s="151" t="s">
        <v>223</v>
      </c>
      <c r="M91" s="56" t="s">
        <v>92</v>
      </c>
      <c r="N91" s="56" t="s">
        <v>175</v>
      </c>
      <c r="O91" s="56" t="s">
        <v>94</v>
      </c>
      <c r="P91" s="56" t="s">
        <v>95</v>
      </c>
      <c r="Q91" s="56" t="s">
        <v>96</v>
      </c>
      <c r="R91" s="56" t="s">
        <v>97</v>
      </c>
      <c r="S91" s="56" t="s">
        <v>98</v>
      </c>
      <c r="T91" s="56" t="s">
        <v>99</v>
      </c>
      <c r="U91" s="56" t="s">
        <v>100</v>
      </c>
      <c r="V91" s="152" t="s">
        <v>159</v>
      </c>
      <c r="W91" s="153" t="s">
        <v>101</v>
      </c>
      <c r="X91" s="154" t="s">
        <v>102</v>
      </c>
      <c r="Y91" s="154" t="s">
        <v>103</v>
      </c>
      <c r="Z91" s="154" t="s">
        <v>104</v>
      </c>
      <c r="AA91" s="155" t="s">
        <v>176</v>
      </c>
      <c r="AB91" s="154" t="s">
        <v>106</v>
      </c>
      <c r="AC91" s="154" t="s">
        <v>107</v>
      </c>
      <c r="AD91" s="154" t="s">
        <v>108</v>
      </c>
      <c r="AE91" s="33"/>
      <c r="AG91" s="465" t="s">
        <v>224</v>
      </c>
      <c r="AH91" s="466"/>
      <c r="AI91" s="467"/>
    </row>
    <row r="92" spans="1:38" ht="15.75" customHeight="1" x14ac:dyDescent="0.25">
      <c r="A92" s="31"/>
      <c r="B92" s="31"/>
      <c r="C92" s="442" t="s">
        <v>226</v>
      </c>
      <c r="D92" s="174" t="s">
        <v>227</v>
      </c>
      <c r="E92" s="158">
        <f>IF(F92&gt;=1, 1,0)</f>
        <v>0</v>
      </c>
      <c r="F92" s="411">
        <v>0</v>
      </c>
      <c r="G92" s="159" t="e">
        <f>F92/D$91</f>
        <v>#DIV/0!</v>
      </c>
      <c r="H92" s="368"/>
      <c r="J92" s="33"/>
      <c r="K92" s="150" t="s">
        <v>228</v>
      </c>
      <c r="L92" s="210" t="e">
        <f>G92</f>
        <v>#DIV/0!</v>
      </c>
      <c r="M92" s="211"/>
      <c r="N92" s="211"/>
      <c r="O92" s="211"/>
      <c r="P92" s="179" t="e">
        <f>IF($L92=0%,0,IF($L92&lt;20%,1,IF(AND($L92&gt;=20%,$L92&lt;40%),2,3)))</f>
        <v>#DIV/0!</v>
      </c>
      <c r="Q92" s="179" t="e">
        <f>IF($L92=0%,0,IF($L92&lt;20%,1,IF(AND($L92&gt;=20%,$L92&lt;40%),2,3)))</f>
        <v>#DIV/0!</v>
      </c>
      <c r="R92" s="211"/>
      <c r="S92" s="211"/>
      <c r="T92" s="179" t="e">
        <f>IF($L92=0%,0,IF($L92&lt;20%,1,IF(AND($L92&gt;=20%,$L92&lt;40%),2,3)))</f>
        <v>#DIV/0!</v>
      </c>
      <c r="U92" s="179" t="e">
        <f>IF($L92=0%,0,IF($L92&lt;20%,1,IF(AND($L92&gt;=20%,$L92&lt;40%),2,3)))</f>
        <v>#DIV/0!</v>
      </c>
      <c r="V92" s="183" t="e">
        <f>SUM(N92:U92)</f>
        <v>#DIV/0!</v>
      </c>
      <c r="W92" s="179"/>
      <c r="X92" s="179"/>
      <c r="Y92" s="179"/>
      <c r="Z92" s="179"/>
      <c r="AA92" s="179"/>
      <c r="AB92" s="179"/>
      <c r="AC92" s="179"/>
      <c r="AD92" s="179"/>
      <c r="AE92" s="33"/>
      <c r="AG92" s="343" t="s">
        <v>229</v>
      </c>
      <c r="AH92" s="343" t="s">
        <v>230</v>
      </c>
      <c r="AI92" s="343" t="s">
        <v>231</v>
      </c>
      <c r="AJ92" s="337" t="s">
        <v>225</v>
      </c>
      <c r="AK92" s="360" t="s">
        <v>408</v>
      </c>
      <c r="AL92" s="372" t="s">
        <v>412</v>
      </c>
    </row>
    <row r="93" spans="1:38" ht="15.6" customHeight="1" x14ac:dyDescent="0.25">
      <c r="A93" s="31"/>
      <c r="B93" s="31"/>
      <c r="C93" s="442"/>
      <c r="D93" s="174" t="s">
        <v>232</v>
      </c>
      <c r="E93" s="165">
        <f>IF(F93&gt;=1, 1,0)</f>
        <v>0</v>
      </c>
      <c r="F93" s="411">
        <v>0</v>
      </c>
      <c r="G93" s="159" t="e">
        <f>F93/D$91</f>
        <v>#DIV/0!</v>
      </c>
      <c r="J93" s="33"/>
      <c r="K93" s="150" t="s">
        <v>233</v>
      </c>
      <c r="L93" s="210" t="e">
        <f>G93</f>
        <v>#DIV/0!</v>
      </c>
      <c r="M93" s="212"/>
      <c r="N93" s="212"/>
      <c r="O93" s="212"/>
      <c r="P93" s="212"/>
      <c r="Q93" s="179" t="e">
        <f>IF($L93=0%,0,IF($L93&lt;20%,1,IF(AND($L93&gt;=20%,$L93&lt;40%),2,3)))</f>
        <v>#DIV/0!</v>
      </c>
      <c r="R93" s="179"/>
      <c r="S93" s="179"/>
      <c r="T93" s="179" t="e">
        <f>IF($L93=0%,0,IF($L93&lt;20%,1,IF(AND($L93&gt;=20%,$L93&lt;40%),2,3)))</f>
        <v>#DIV/0!</v>
      </c>
      <c r="U93" s="179" t="e">
        <f>IF($L93=0%,0,IF($L93&lt;20%,1,IF(AND($L93&gt;=20%,$L93&lt;40%),2,3)))</f>
        <v>#DIV/0!</v>
      </c>
      <c r="V93" s="183" t="e">
        <f t="shared" ref="V93:V100" si="21">SUM(M93:U93)</f>
        <v>#DIV/0!</v>
      </c>
      <c r="W93" s="179"/>
      <c r="X93" s="179"/>
      <c r="Y93" s="179"/>
      <c r="Z93" s="179"/>
      <c r="AA93" s="179"/>
      <c r="AB93" s="179"/>
      <c r="AC93" s="179"/>
      <c r="AD93" s="179"/>
      <c r="AE93" s="33"/>
      <c r="AG93" s="343" t="s">
        <v>229</v>
      </c>
      <c r="AH93" s="343" t="s">
        <v>230</v>
      </c>
      <c r="AI93" s="343" t="s">
        <v>231</v>
      </c>
      <c r="AJ93" s="234"/>
      <c r="AL93" s="239"/>
    </row>
    <row r="94" spans="1:38" ht="15.6" customHeight="1" x14ac:dyDescent="0.25">
      <c r="A94" s="31"/>
      <c r="B94" s="31"/>
      <c r="C94" s="442"/>
      <c r="D94" s="157" t="s">
        <v>234</v>
      </c>
      <c r="E94" s="165">
        <f>IF(F94&gt;=1, 1,0)</f>
        <v>0</v>
      </c>
      <c r="F94" s="411">
        <v>0</v>
      </c>
      <c r="G94" s="159" t="e">
        <f>F94/D$91</f>
        <v>#DIV/0!</v>
      </c>
      <c r="H94" s="213"/>
      <c r="I94" s="213"/>
      <c r="J94" s="33"/>
      <c r="K94" s="150" t="s">
        <v>235</v>
      </c>
      <c r="L94" s="210" t="e">
        <f>G94</f>
        <v>#DIV/0!</v>
      </c>
      <c r="M94" s="420" t="e">
        <f>IF($L94=0%,0,IF($L94&lt;20%,1,IF(AND($L94&gt;=20%,$L94&lt;40%),2,3)))</f>
        <v>#DIV/0!</v>
      </c>
      <c r="N94" s="212"/>
      <c r="O94" s="212"/>
      <c r="P94" s="212"/>
      <c r="Q94" s="179" t="e">
        <f>IF($L94=0%,0,IF($L94&lt;20%,1,IF(AND($L94&gt;=20%,$L94&lt;40%),2,3)))</f>
        <v>#DIV/0!</v>
      </c>
      <c r="R94" s="212"/>
      <c r="S94" s="212"/>
      <c r="T94" s="212"/>
      <c r="U94" s="179" t="e">
        <f>IF($L94=0%,0,IF($L94&lt;20%,1,IF(AND($L94&gt;=20%,$L94&lt;40%),2,3)))</f>
        <v>#DIV/0!</v>
      </c>
      <c r="V94" s="183" t="e">
        <f t="shared" si="21"/>
        <v>#DIV/0!</v>
      </c>
      <c r="W94" s="179" t="e">
        <f>IF($L94&gt;0, 1, 0)</f>
        <v>#DIV/0!</v>
      </c>
      <c r="X94" s="179"/>
      <c r="Y94" s="179"/>
      <c r="Z94" s="179"/>
      <c r="AA94" s="179"/>
      <c r="AB94" s="179"/>
      <c r="AC94" s="179"/>
      <c r="AD94" s="179"/>
      <c r="AE94" s="33"/>
      <c r="AG94" s="343" t="s">
        <v>229</v>
      </c>
      <c r="AH94" s="343" t="s">
        <v>230</v>
      </c>
      <c r="AI94" s="343" t="s">
        <v>231</v>
      </c>
      <c r="AJ94" s="337" t="s">
        <v>236</v>
      </c>
      <c r="AK94" s="361" t="s">
        <v>406</v>
      </c>
      <c r="AL94" s="372" t="s">
        <v>413</v>
      </c>
    </row>
    <row r="95" spans="1:38" s="13" customFormat="1" ht="34.5" customHeight="1" thickBot="1" x14ac:dyDescent="0.3">
      <c r="A95" s="34"/>
      <c r="B95" s="34"/>
      <c r="C95" s="442"/>
      <c r="D95" s="157" t="s">
        <v>237</v>
      </c>
      <c r="E95" s="165">
        <f>IF(F95&gt;=1, 1,0)</f>
        <v>0</v>
      </c>
      <c r="F95" s="411">
        <v>0</v>
      </c>
      <c r="G95" s="159" t="e">
        <f>F95/D$91</f>
        <v>#DIV/0!</v>
      </c>
      <c r="H95" s="40"/>
      <c r="I95" s="40"/>
      <c r="J95" s="41"/>
      <c r="K95" s="161" t="s">
        <v>238</v>
      </c>
      <c r="L95" s="162" t="e">
        <f>G95</f>
        <v>#DIV/0!</v>
      </c>
      <c r="M95" s="421" t="e">
        <f>IF($L95=0%,0,IF($L95&lt;5%,1,IF(AND($L95&gt;=5%,$L95&lt;20%),2,3)))</f>
        <v>#DIV/0!</v>
      </c>
      <c r="N95" s="369"/>
      <c r="O95" s="369"/>
      <c r="P95" s="369"/>
      <c r="Q95" s="421" t="e">
        <f>IF($L95=0%,0,IF($L95&lt;5%,1,IF(AND($L95&gt;=5%,$L95&lt;20%),2,3)))</f>
        <v>#DIV/0!</v>
      </c>
      <c r="R95" s="369"/>
      <c r="S95" s="369"/>
      <c r="T95" s="369"/>
      <c r="U95" s="421" t="e">
        <f>IF($L95=0%,0,IF($L95&lt;5%,1,IF(AND($L95&gt;=5%,$L95&lt;20%),2,3)))</f>
        <v>#DIV/0!</v>
      </c>
      <c r="V95" s="173" t="e">
        <f t="shared" si="21"/>
        <v>#DIV/0!</v>
      </c>
      <c r="W95" s="172" t="e">
        <f>IF($L95&gt;0, 1, 0)</f>
        <v>#DIV/0!</v>
      </c>
      <c r="X95" s="172"/>
      <c r="Y95" s="172"/>
      <c r="Z95" s="172"/>
      <c r="AA95" s="172"/>
      <c r="AB95" s="172"/>
      <c r="AC95" s="172"/>
      <c r="AD95" s="172"/>
      <c r="AE95" s="41"/>
      <c r="AG95" s="341" t="s">
        <v>263</v>
      </c>
      <c r="AH95" s="341" t="s">
        <v>438</v>
      </c>
      <c r="AI95" s="341" t="s">
        <v>194</v>
      </c>
      <c r="AJ95" s="370" t="s">
        <v>239</v>
      </c>
      <c r="AK95" s="371" t="s">
        <v>407</v>
      </c>
      <c r="AL95" s="380" t="s">
        <v>414</v>
      </c>
    </row>
    <row r="96" spans="1:38" ht="16.5" customHeight="1" x14ac:dyDescent="0.25">
      <c r="A96" s="31"/>
      <c r="B96" s="31"/>
      <c r="C96" s="454" t="s">
        <v>240</v>
      </c>
      <c r="D96" s="174" t="s">
        <v>241</v>
      </c>
      <c r="E96" s="51">
        <v>0</v>
      </c>
      <c r="F96" s="175"/>
      <c r="G96" s="168"/>
      <c r="J96" s="33"/>
      <c r="K96" s="150" t="s">
        <v>242</v>
      </c>
      <c r="L96" s="176">
        <f t="shared" ref="L96:L101" si="22">E96</f>
        <v>0</v>
      </c>
      <c r="M96" s="177"/>
      <c r="N96" s="177"/>
      <c r="O96" s="177"/>
      <c r="P96" s="177"/>
      <c r="Q96" s="177">
        <f>IF($L96=1,0.1,0)</f>
        <v>0</v>
      </c>
      <c r="R96" s="177"/>
      <c r="S96" s="177"/>
      <c r="T96" s="177"/>
      <c r="U96" s="177">
        <f>IF($L96=1,0.1,0)</f>
        <v>0</v>
      </c>
      <c r="V96" s="178">
        <f t="shared" si="21"/>
        <v>0</v>
      </c>
      <c r="W96" s="177"/>
      <c r="X96" s="177"/>
      <c r="Y96" s="177"/>
      <c r="Z96" s="177"/>
      <c r="AA96" s="177"/>
      <c r="AB96" s="179">
        <f>IF($L96&gt;0, 1, 0)</f>
        <v>0</v>
      </c>
      <c r="AC96" s="177"/>
      <c r="AD96" s="177"/>
      <c r="AE96" s="33"/>
      <c r="AG96" s="156"/>
      <c r="AH96" s="156"/>
      <c r="AI96" s="156"/>
    </row>
    <row r="97" spans="1:35" ht="15.75" customHeight="1" x14ac:dyDescent="0.25">
      <c r="A97" s="31"/>
      <c r="B97" s="31"/>
      <c r="C97" s="454"/>
      <c r="D97" s="180" t="s">
        <v>243</v>
      </c>
      <c r="E97" s="51">
        <v>0</v>
      </c>
      <c r="F97" s="175"/>
      <c r="G97" s="168"/>
      <c r="J97" s="33"/>
      <c r="K97" s="150" t="s">
        <v>244</v>
      </c>
      <c r="L97" s="212">
        <f t="shared" si="22"/>
        <v>0</v>
      </c>
      <c r="M97" s="182"/>
      <c r="N97" s="177">
        <f>IF($L97=1,0.1,0)</f>
        <v>0</v>
      </c>
      <c r="O97" s="182"/>
      <c r="P97" s="182"/>
      <c r="Q97" s="182"/>
      <c r="R97" s="182"/>
      <c r="S97" s="182"/>
      <c r="T97" s="182"/>
      <c r="U97" s="182"/>
      <c r="V97" s="183">
        <f t="shared" si="21"/>
        <v>0</v>
      </c>
      <c r="W97" s="182"/>
      <c r="X97" s="182"/>
      <c r="Y97" s="182"/>
      <c r="Z97" s="182"/>
      <c r="AA97" s="182"/>
      <c r="AB97" s="179">
        <f t="shared" ref="AB97:AD97" si="23">IF($L97&gt;0, 1, 0)</f>
        <v>0</v>
      </c>
      <c r="AC97" s="179">
        <f t="shared" si="23"/>
        <v>0</v>
      </c>
      <c r="AD97" s="179">
        <f t="shared" si="23"/>
        <v>0</v>
      </c>
      <c r="AE97" s="33"/>
      <c r="AG97" s="156"/>
      <c r="AH97" s="156"/>
      <c r="AI97" s="156"/>
    </row>
    <row r="98" spans="1:35" ht="15.75" customHeight="1" x14ac:dyDescent="0.25">
      <c r="A98" s="31"/>
      <c r="B98" s="31"/>
      <c r="C98" s="454"/>
      <c r="D98" s="180" t="s">
        <v>209</v>
      </c>
      <c r="E98" s="51">
        <v>0</v>
      </c>
      <c r="F98" s="175"/>
      <c r="G98" s="168"/>
      <c r="J98" s="33"/>
      <c r="K98" s="150" t="s">
        <v>210</v>
      </c>
      <c r="L98" s="212">
        <f t="shared" si="22"/>
        <v>0</v>
      </c>
      <c r="M98" s="182"/>
      <c r="N98" s="182"/>
      <c r="O98" s="182"/>
      <c r="P98" s="182"/>
      <c r="Q98" s="177">
        <f>IF($L98=1,0.1,0)</f>
        <v>0</v>
      </c>
      <c r="R98" s="182"/>
      <c r="S98" s="177">
        <f>IF($L98=1,0.1,0)</f>
        <v>0</v>
      </c>
      <c r="T98" s="182"/>
      <c r="U98" s="177">
        <f>IF($L98=1,0.1,0)</f>
        <v>0</v>
      </c>
      <c r="V98" s="183">
        <f t="shared" si="21"/>
        <v>0</v>
      </c>
      <c r="W98" s="179">
        <f>IF($L98&gt;0, 1, 0)</f>
        <v>0</v>
      </c>
      <c r="X98" s="177"/>
      <c r="Y98" s="177"/>
      <c r="Z98" s="177"/>
      <c r="AA98" s="179">
        <f>IF($L98&gt;0, 1, 0)</f>
        <v>0</v>
      </c>
      <c r="AB98" s="177"/>
      <c r="AC98" s="177"/>
      <c r="AD98" s="177"/>
      <c r="AE98" s="33"/>
      <c r="AG98" s="156"/>
      <c r="AH98" s="156"/>
      <c r="AI98" s="156"/>
    </row>
    <row r="99" spans="1:35" ht="15.75" customHeight="1" x14ac:dyDescent="0.25">
      <c r="A99" s="31"/>
      <c r="B99" s="31"/>
      <c r="C99" s="454"/>
      <c r="D99" s="218" t="s">
        <v>245</v>
      </c>
      <c r="E99" s="51">
        <v>0</v>
      </c>
      <c r="F99" s="175"/>
      <c r="G99" s="168"/>
      <c r="J99" s="33"/>
      <c r="K99" s="150" t="s">
        <v>246</v>
      </c>
      <c r="L99" s="212">
        <f t="shared" si="22"/>
        <v>0</v>
      </c>
      <c r="M99" s="182"/>
      <c r="N99" s="182"/>
      <c r="O99" s="182"/>
      <c r="P99" s="182"/>
      <c r="Q99" s="182"/>
      <c r="R99" s="182"/>
      <c r="S99" s="177"/>
      <c r="T99" s="177">
        <f>IF($L99=1,0.1,0)</f>
        <v>0</v>
      </c>
      <c r="U99" s="177"/>
      <c r="V99" s="183">
        <f t="shared" si="21"/>
        <v>0</v>
      </c>
      <c r="W99" s="177"/>
      <c r="X99" s="177"/>
      <c r="Y99" s="179">
        <f>IF($L99&gt;0, 1, 0)</f>
        <v>0</v>
      </c>
      <c r="Z99" s="177"/>
      <c r="AA99" s="179">
        <f>IF($L99&gt;0, 1, 0)</f>
        <v>0</v>
      </c>
      <c r="AB99" s="177"/>
      <c r="AC99" s="177"/>
      <c r="AD99" s="177"/>
      <c r="AE99" s="33"/>
    </row>
    <row r="100" spans="1:35" x14ac:dyDescent="0.25">
      <c r="A100" s="31"/>
      <c r="B100" s="31"/>
      <c r="C100" s="454"/>
      <c r="D100" s="219" t="s">
        <v>211</v>
      </c>
      <c r="E100" s="51">
        <v>0</v>
      </c>
      <c r="F100" s="175"/>
      <c r="G100" s="168"/>
      <c r="J100" s="33"/>
      <c r="K100" s="150" t="s">
        <v>212</v>
      </c>
      <c r="L100" s="212">
        <f t="shared" si="22"/>
        <v>0</v>
      </c>
      <c r="M100" s="182"/>
      <c r="N100" s="182"/>
      <c r="O100" s="182"/>
      <c r="P100" s="182"/>
      <c r="Q100" s="182">
        <f>IF($L100=1,0.1,0)</f>
        <v>0</v>
      </c>
      <c r="R100" s="182"/>
      <c r="S100" s="182"/>
      <c r="T100" s="182"/>
      <c r="U100" s="182"/>
      <c r="V100" s="183">
        <f t="shared" si="21"/>
        <v>0</v>
      </c>
      <c r="W100" s="179">
        <f>IF($L100&gt;0, 1, 0)</f>
        <v>0</v>
      </c>
      <c r="X100" s="182"/>
      <c r="Y100" s="182"/>
      <c r="Z100" s="182"/>
      <c r="AA100" s="182"/>
      <c r="AB100" s="182"/>
      <c r="AC100" s="182"/>
      <c r="AD100" s="182"/>
      <c r="AE100" s="33"/>
    </row>
    <row r="101" spans="1:35" x14ac:dyDescent="0.25">
      <c r="A101" s="31"/>
      <c r="B101" s="31"/>
      <c r="C101" s="454"/>
      <c r="D101" s="184" t="s">
        <v>213</v>
      </c>
      <c r="E101" s="51">
        <v>0</v>
      </c>
      <c r="F101" s="175"/>
      <c r="G101" s="168"/>
      <c r="J101" s="33"/>
      <c r="K101" s="150" t="str">
        <f>D101</f>
        <v>Altro (specificare): ……………………………...</v>
      </c>
      <c r="L101" s="212">
        <f t="shared" si="22"/>
        <v>0</v>
      </c>
      <c r="M101" s="182"/>
      <c r="N101" s="182"/>
      <c r="O101" s="182"/>
      <c r="P101" s="182"/>
      <c r="Q101" s="182"/>
      <c r="R101" s="182"/>
      <c r="S101" s="182"/>
      <c r="T101" s="182"/>
      <c r="U101" s="182"/>
      <c r="V101" s="178">
        <f>L101</f>
        <v>0</v>
      </c>
      <c r="W101" s="179">
        <f>IF($L101&gt;0, 1, 0)</f>
        <v>0</v>
      </c>
      <c r="X101" s="182"/>
      <c r="Y101" s="182"/>
      <c r="Z101" s="182"/>
      <c r="AA101" s="182"/>
      <c r="AB101" s="182"/>
      <c r="AC101" s="182"/>
      <c r="AD101" s="182"/>
      <c r="AE101" s="33"/>
    </row>
    <row r="102" spans="1:35" x14ac:dyDescent="0.25">
      <c r="A102" s="31"/>
      <c r="B102" s="31"/>
      <c r="C102" s="31"/>
      <c r="D102" s="31"/>
      <c r="E102" s="31"/>
      <c r="F102" s="175"/>
      <c r="G102" s="168"/>
      <c r="J102" s="33"/>
      <c r="K102" s="33"/>
      <c r="L102" s="33"/>
      <c r="M102" s="33"/>
      <c r="N102" s="33"/>
      <c r="O102" s="33"/>
      <c r="P102" s="33"/>
      <c r="Q102" s="33"/>
      <c r="R102" s="33"/>
      <c r="S102" s="33"/>
      <c r="T102" s="33"/>
      <c r="U102" s="33"/>
      <c r="V102" s="33"/>
      <c r="W102" s="33"/>
      <c r="X102" s="33"/>
      <c r="Y102" s="33"/>
      <c r="Z102" s="33"/>
      <c r="AA102" s="33"/>
      <c r="AB102" s="33"/>
      <c r="AC102" s="33"/>
      <c r="AD102" s="33"/>
      <c r="AE102" s="33"/>
    </row>
    <row r="103" spans="1:35" x14ac:dyDescent="0.25">
      <c r="A103" s="31"/>
      <c r="B103" s="31"/>
      <c r="C103" s="31"/>
      <c r="D103" s="31"/>
      <c r="E103" s="31"/>
      <c r="F103" s="175"/>
      <c r="G103" s="168"/>
      <c r="J103" s="33"/>
      <c r="K103" s="33"/>
      <c r="L103" s="187" t="s">
        <v>162</v>
      </c>
      <c r="M103" s="183" t="e">
        <f t="shared" ref="M103:S103" si="24">($L92*M92+$L93*M93+$L94*M94+$L95*M95)</f>
        <v>#DIV/0!</v>
      </c>
      <c r="N103" s="183" t="e">
        <f t="shared" si="24"/>
        <v>#DIV/0!</v>
      </c>
      <c r="O103" s="183" t="e">
        <f t="shared" si="24"/>
        <v>#DIV/0!</v>
      </c>
      <c r="P103" s="183" t="e">
        <f t="shared" si="24"/>
        <v>#DIV/0!</v>
      </c>
      <c r="Q103" s="183" t="e">
        <f t="shared" si="24"/>
        <v>#DIV/0!</v>
      </c>
      <c r="R103" s="183" t="e">
        <f t="shared" si="24"/>
        <v>#DIV/0!</v>
      </c>
      <c r="S103" s="183" t="e">
        <f t="shared" si="24"/>
        <v>#DIV/0!</v>
      </c>
      <c r="T103" s="183" t="e">
        <f>($L92*T92+$L93*T93+$L94*T94+$L95*T95)</f>
        <v>#DIV/0!</v>
      </c>
      <c r="U103" s="183" t="e">
        <f>($L92*U92+$L93*U93+$L94*U94+$L95*U95)</f>
        <v>#DIV/0!</v>
      </c>
      <c r="V103" s="52" t="e">
        <f>SUM(M103:U103)</f>
        <v>#DIV/0!</v>
      </c>
      <c r="W103" s="179" t="e">
        <f>SUM(W92:W101)</f>
        <v>#DIV/0!</v>
      </c>
      <c r="X103" s="179">
        <f t="shared" ref="X103:AD103" si="25">SUM(X92:X101)</f>
        <v>0</v>
      </c>
      <c r="Y103" s="179">
        <f t="shared" si="25"/>
        <v>0</v>
      </c>
      <c r="Z103" s="179">
        <f t="shared" si="25"/>
        <v>0</v>
      </c>
      <c r="AA103" s="179">
        <f t="shared" si="25"/>
        <v>0</v>
      </c>
      <c r="AB103" s="179">
        <f t="shared" si="25"/>
        <v>0</v>
      </c>
      <c r="AC103" s="179">
        <f t="shared" si="25"/>
        <v>0</v>
      </c>
      <c r="AD103" s="179">
        <f t="shared" si="25"/>
        <v>0</v>
      </c>
      <c r="AE103" s="33"/>
    </row>
    <row r="104" spans="1:35" ht="16.5" thickBot="1" x14ac:dyDescent="0.3">
      <c r="A104" s="31"/>
      <c r="B104" s="31"/>
      <c r="C104" s="31"/>
      <c r="D104" s="31"/>
      <c r="E104" s="31"/>
      <c r="F104" s="32"/>
      <c r="G104" s="31"/>
      <c r="J104" s="33"/>
      <c r="K104" s="33"/>
      <c r="L104" s="189" t="s">
        <v>163</v>
      </c>
      <c r="M104" s="190">
        <f t="shared" ref="M104:U104" si="26">$L96*M96+$L97*M97+$L98*M98+$L99*M99+$L100*M100+$L101*M101</f>
        <v>0</v>
      </c>
      <c r="N104" s="190">
        <f t="shared" si="26"/>
        <v>0</v>
      </c>
      <c r="O104" s="190">
        <f t="shared" si="26"/>
        <v>0</v>
      </c>
      <c r="P104" s="190">
        <f t="shared" si="26"/>
        <v>0</v>
      </c>
      <c r="Q104" s="190">
        <f t="shared" si="26"/>
        <v>0</v>
      </c>
      <c r="R104" s="190">
        <f t="shared" si="26"/>
        <v>0</v>
      </c>
      <c r="S104" s="190">
        <f t="shared" si="26"/>
        <v>0</v>
      </c>
      <c r="T104" s="190">
        <f t="shared" si="26"/>
        <v>0</v>
      </c>
      <c r="U104" s="190">
        <f t="shared" si="26"/>
        <v>0</v>
      </c>
      <c r="V104" s="191">
        <f>SUM(M104:U104)</f>
        <v>0</v>
      </c>
      <c r="W104" s="191"/>
      <c r="X104" s="191"/>
      <c r="Y104" s="191"/>
      <c r="Z104" s="191"/>
      <c r="AA104" s="191"/>
      <c r="AB104" s="191"/>
      <c r="AC104" s="191"/>
      <c r="AD104" s="191"/>
      <c r="AE104" s="33"/>
    </row>
    <row r="105" spans="1:35" ht="16.5" thickTop="1" x14ac:dyDescent="0.25">
      <c r="A105" s="31"/>
      <c r="B105" s="31"/>
      <c r="C105" s="31"/>
      <c r="D105" s="31"/>
      <c r="E105" s="31"/>
      <c r="F105" s="32"/>
      <c r="G105" s="31"/>
      <c r="J105" s="33"/>
      <c r="K105" s="33"/>
      <c r="L105" s="55" t="s">
        <v>164</v>
      </c>
      <c r="M105" s="131" t="e">
        <f t="shared" ref="M105:V105" si="27">SUM(M103:M104)</f>
        <v>#DIV/0!</v>
      </c>
      <c r="N105" s="131" t="e">
        <f t="shared" si="27"/>
        <v>#DIV/0!</v>
      </c>
      <c r="O105" s="131" t="e">
        <f t="shared" si="27"/>
        <v>#DIV/0!</v>
      </c>
      <c r="P105" s="131" t="e">
        <f t="shared" si="27"/>
        <v>#DIV/0!</v>
      </c>
      <c r="Q105" s="131" t="e">
        <f t="shared" si="27"/>
        <v>#DIV/0!</v>
      </c>
      <c r="R105" s="131" t="e">
        <f t="shared" si="27"/>
        <v>#DIV/0!</v>
      </c>
      <c r="S105" s="131" t="e">
        <f t="shared" si="27"/>
        <v>#DIV/0!</v>
      </c>
      <c r="T105" s="131" t="e">
        <f t="shared" si="27"/>
        <v>#DIV/0!</v>
      </c>
      <c r="U105" s="131" t="e">
        <f t="shared" si="27"/>
        <v>#DIV/0!</v>
      </c>
      <c r="V105" s="192" t="e">
        <f t="shared" si="27"/>
        <v>#DIV/0!</v>
      </c>
      <c r="W105" s="192"/>
      <c r="X105" s="192"/>
      <c r="Y105" s="192"/>
      <c r="Z105" s="192"/>
      <c r="AA105" s="192"/>
      <c r="AB105" s="192"/>
      <c r="AC105" s="192"/>
      <c r="AD105" s="192"/>
      <c r="AE105" s="33"/>
    </row>
    <row r="106" spans="1:35" x14ac:dyDescent="0.25">
      <c r="A106" s="31"/>
      <c r="B106" s="31"/>
      <c r="C106" s="31"/>
      <c r="D106" s="31"/>
      <c r="E106" s="31"/>
      <c r="F106" s="32"/>
      <c r="G106" s="31"/>
      <c r="J106" s="33"/>
      <c r="K106" s="33"/>
      <c r="L106" s="193" t="s">
        <v>215</v>
      </c>
      <c r="M106" s="194" t="e">
        <f>IF(($F92*M92+$F93*M93+$F94*M94+$F95*M95)&gt;$F$91,$F$91,($F92*M92+$F93*M93+$F94*M94+$F95*M95))</f>
        <v>#DIV/0!</v>
      </c>
      <c r="N106" s="194">
        <f t="shared" ref="N106:S106" si="28">IF(($F92*N92+$F93*N93+$F94*N94+$F95*N95)&gt;$F$91,$F$91,($F92*N92+$F93*N93+$F94*N94+$F95*N95))</f>
        <v>0</v>
      </c>
      <c r="O106" s="194">
        <f t="shared" si="28"/>
        <v>0</v>
      </c>
      <c r="P106" s="194" t="e">
        <f t="shared" si="28"/>
        <v>#DIV/0!</v>
      </c>
      <c r="Q106" s="194" t="e">
        <f t="shared" si="28"/>
        <v>#DIV/0!</v>
      </c>
      <c r="R106" s="194">
        <f t="shared" si="28"/>
        <v>0</v>
      </c>
      <c r="S106" s="194">
        <f t="shared" si="28"/>
        <v>0</v>
      </c>
      <c r="T106" s="194" t="e">
        <f>IF(($F92*T92+$F93*T93+$F94*T94+$F95*T95)&gt;$F$91,$F$91,($F92*T92+$F93*T93+$F94*T94+$F95*T95))</f>
        <v>#DIV/0!</v>
      </c>
      <c r="U106" s="194" t="e">
        <f>($F92*U92+$F93*U93+$F94*U94+$F95*U95)</f>
        <v>#DIV/0!</v>
      </c>
      <c r="V106" s="192"/>
      <c r="W106" s="192"/>
      <c r="X106" s="192"/>
      <c r="Y106" s="192"/>
      <c r="Z106" s="192"/>
      <c r="AA106" s="192"/>
      <c r="AB106" s="192"/>
      <c r="AC106" s="192"/>
      <c r="AD106" s="192"/>
      <c r="AE106" s="33"/>
    </row>
    <row r="107" spans="1:35" x14ac:dyDescent="0.25">
      <c r="A107" s="31"/>
      <c r="B107" s="31"/>
      <c r="C107" s="31"/>
      <c r="D107" s="31"/>
      <c r="E107" s="31"/>
      <c r="F107" s="32"/>
      <c r="G107" s="31"/>
      <c r="J107" s="33"/>
      <c r="K107" s="33"/>
      <c r="L107" s="195" t="s">
        <v>216</v>
      </c>
      <c r="M107" s="196" t="e">
        <f t="shared" ref="M107:U107" si="29">IF(M106&gt;500, 1, 0)</f>
        <v>#DIV/0!</v>
      </c>
      <c r="N107" s="196">
        <f t="shared" si="29"/>
        <v>0</v>
      </c>
      <c r="O107" s="196">
        <f t="shared" si="29"/>
        <v>0</v>
      </c>
      <c r="P107" s="196" t="e">
        <f t="shared" si="29"/>
        <v>#DIV/0!</v>
      </c>
      <c r="Q107" s="196" t="e">
        <f t="shared" si="29"/>
        <v>#DIV/0!</v>
      </c>
      <c r="R107" s="196">
        <f t="shared" si="29"/>
        <v>0</v>
      </c>
      <c r="S107" s="196">
        <f t="shared" si="29"/>
        <v>0</v>
      </c>
      <c r="T107" s="196" t="e">
        <f t="shared" si="29"/>
        <v>#DIV/0!</v>
      </c>
      <c r="U107" s="196" t="e">
        <f t="shared" si="29"/>
        <v>#DIV/0!</v>
      </c>
      <c r="V107" s="196" t="e">
        <f>SUM(M107:U107)</f>
        <v>#DIV/0!</v>
      </c>
      <c r="W107" s="192"/>
      <c r="X107" s="192"/>
      <c r="Y107" s="192"/>
      <c r="Z107" s="192"/>
      <c r="AA107" s="192"/>
      <c r="AB107" s="192"/>
      <c r="AC107" s="192"/>
      <c r="AD107" s="192"/>
      <c r="AE107" s="33"/>
    </row>
    <row r="108" spans="1:35" x14ac:dyDescent="0.25">
      <c r="A108" s="31"/>
      <c r="B108" s="31"/>
      <c r="C108" s="31"/>
      <c r="D108" s="31"/>
      <c r="E108" s="31"/>
      <c r="F108" s="32"/>
      <c r="G108" s="31"/>
      <c r="J108" s="33"/>
      <c r="K108" s="33"/>
      <c r="L108" s="197" t="s">
        <v>165</v>
      </c>
      <c r="M108" s="198" t="e">
        <f t="shared" ref="M108:U108" si="30">M105+M107</f>
        <v>#DIV/0!</v>
      </c>
      <c r="N108" s="198" t="e">
        <f t="shared" si="30"/>
        <v>#DIV/0!</v>
      </c>
      <c r="O108" s="198" t="e">
        <f t="shared" si="30"/>
        <v>#DIV/0!</v>
      </c>
      <c r="P108" s="198" t="e">
        <f t="shared" si="30"/>
        <v>#DIV/0!</v>
      </c>
      <c r="Q108" s="198" t="e">
        <f t="shared" si="30"/>
        <v>#DIV/0!</v>
      </c>
      <c r="R108" s="198" t="e">
        <f t="shared" si="30"/>
        <v>#DIV/0!</v>
      </c>
      <c r="S108" s="198" t="e">
        <f t="shared" si="30"/>
        <v>#DIV/0!</v>
      </c>
      <c r="T108" s="198" t="e">
        <f t="shared" si="30"/>
        <v>#DIV/0!</v>
      </c>
      <c r="U108" s="198" t="e">
        <f t="shared" si="30"/>
        <v>#DIV/0!</v>
      </c>
      <c r="V108" s="199" t="e">
        <f>SUM(V92:V101)+V107</f>
        <v>#DIV/0!</v>
      </c>
      <c r="W108" s="200"/>
      <c r="X108" s="200"/>
      <c r="Y108" s="200"/>
      <c r="Z108" s="200"/>
      <c r="AA108" s="200"/>
      <c r="AB108" s="200"/>
      <c r="AC108" s="200"/>
      <c r="AD108" s="200"/>
      <c r="AE108" s="33"/>
    </row>
    <row r="109" spans="1:35" ht="18.75" customHeight="1" x14ac:dyDescent="0.25">
      <c r="A109" s="31"/>
      <c r="B109" s="31"/>
      <c r="C109" s="31"/>
      <c r="D109" s="31"/>
      <c r="E109" s="31"/>
      <c r="F109" s="32"/>
      <c r="G109" s="31"/>
      <c r="J109" s="33"/>
      <c r="K109" s="33"/>
      <c r="L109" s="201" t="s">
        <v>247</v>
      </c>
      <c r="M109" s="451" t="e">
        <f>SUM(M108:O108)</f>
        <v>#DIV/0!</v>
      </c>
      <c r="N109" s="451"/>
      <c r="O109" s="451"/>
      <c r="P109" s="451" t="e">
        <f>SUM(P108:S108)</f>
        <v>#DIV/0!</v>
      </c>
      <c r="Q109" s="451"/>
      <c r="R109" s="451"/>
      <c r="S109" s="451"/>
      <c r="T109" s="451" t="e">
        <f>SUM(T108:U108)</f>
        <v>#DIV/0!</v>
      </c>
      <c r="U109" s="451"/>
      <c r="V109" s="202"/>
      <c r="W109" s="202"/>
      <c r="X109" s="202"/>
      <c r="Y109" s="202"/>
      <c r="Z109" s="202"/>
      <c r="AA109" s="203"/>
      <c r="AB109" s="202"/>
      <c r="AC109" s="202"/>
      <c r="AD109" s="202"/>
      <c r="AE109" s="33"/>
    </row>
    <row r="110" spans="1:35" ht="23.1" customHeight="1" x14ac:dyDescent="0.25">
      <c r="A110" s="31"/>
      <c r="B110" s="31"/>
      <c r="C110" s="31"/>
      <c r="D110" s="31"/>
      <c r="E110" s="31"/>
      <c r="F110" s="32"/>
      <c r="G110" s="31"/>
      <c r="J110" s="33"/>
      <c r="K110" s="33"/>
      <c r="L110" s="33"/>
      <c r="M110" s="464" t="s">
        <v>217</v>
      </c>
      <c r="N110" s="464"/>
      <c r="O110" s="464"/>
      <c r="P110" s="464" t="s">
        <v>218</v>
      </c>
      <c r="Q110" s="464"/>
      <c r="R110" s="464"/>
      <c r="S110" s="464"/>
      <c r="T110" s="464" t="s">
        <v>219</v>
      </c>
      <c r="U110" s="464"/>
      <c r="V110" s="202"/>
      <c r="W110" s="202"/>
      <c r="X110" s="202"/>
      <c r="Y110" s="202"/>
      <c r="Z110" s="202"/>
      <c r="AA110" s="203"/>
      <c r="AB110" s="202"/>
      <c r="AC110" s="202"/>
      <c r="AD110" s="202"/>
      <c r="AE110" s="33"/>
    </row>
    <row r="111" spans="1:35" x14ac:dyDescent="0.25">
      <c r="A111" s="31"/>
      <c r="B111" s="31"/>
      <c r="C111" s="31"/>
      <c r="D111" s="31"/>
      <c r="E111" s="31"/>
      <c r="F111" s="32"/>
      <c r="G111" s="31"/>
      <c r="J111" s="33"/>
      <c r="K111" s="33"/>
      <c r="L111" s="93"/>
      <c r="M111" s="93"/>
      <c r="N111" s="93"/>
      <c r="O111" s="93"/>
      <c r="P111" s="93"/>
      <c r="Q111" s="93"/>
      <c r="R111" s="93"/>
      <c r="S111" s="93"/>
      <c r="T111" s="93"/>
      <c r="U111" s="93"/>
      <c r="V111" s="93"/>
      <c r="W111" s="93"/>
      <c r="X111" s="93"/>
      <c r="Y111" s="93"/>
      <c r="Z111" s="93"/>
      <c r="AA111" s="93"/>
      <c r="AB111" s="93"/>
      <c r="AC111" s="93"/>
      <c r="AD111" s="93"/>
      <c r="AE111" s="33"/>
    </row>
    <row r="112" spans="1:35" ht="15.75" customHeight="1" x14ac:dyDescent="0.25">
      <c r="A112" s="31"/>
      <c r="B112" s="31"/>
      <c r="C112" s="31"/>
      <c r="D112" s="31"/>
      <c r="E112" s="31"/>
      <c r="F112" s="32"/>
      <c r="G112" s="31"/>
      <c r="J112" s="33"/>
      <c r="K112" s="33"/>
      <c r="L112" s="33"/>
      <c r="M112" s="33"/>
      <c r="N112" s="33"/>
      <c r="O112" s="33"/>
      <c r="P112" s="33"/>
      <c r="Q112" s="33"/>
      <c r="R112" s="33"/>
      <c r="S112" s="33"/>
      <c r="T112" s="33"/>
      <c r="U112" s="33"/>
      <c r="V112" s="33"/>
      <c r="W112" s="33"/>
      <c r="X112" s="33"/>
      <c r="Y112" s="33"/>
      <c r="Z112" s="33"/>
      <c r="AA112" s="33"/>
      <c r="AB112" s="33"/>
      <c r="AC112" s="33"/>
      <c r="AD112" s="33"/>
      <c r="AE112" s="33"/>
    </row>
    <row r="113" spans="1:37" ht="18.75" x14ac:dyDescent="0.3">
      <c r="A113" s="31"/>
      <c r="B113" s="31"/>
      <c r="C113" s="450" t="s">
        <v>248</v>
      </c>
      <c r="D113" s="450"/>
      <c r="E113" s="450"/>
      <c r="F113" s="450"/>
      <c r="G113" s="450"/>
      <c r="J113" s="33"/>
      <c r="K113" s="33"/>
      <c r="L113" s="468" t="s">
        <v>249</v>
      </c>
      <c r="M113" s="468"/>
      <c r="N113" s="468"/>
      <c r="O113" s="468"/>
      <c r="P113" s="468"/>
      <c r="Q113" s="468"/>
      <c r="R113" s="468"/>
      <c r="S113" s="468"/>
      <c r="T113" s="468"/>
      <c r="U113" s="468"/>
      <c r="V113" s="468"/>
      <c r="W113" s="468"/>
      <c r="X113" s="468"/>
      <c r="Y113" s="468"/>
      <c r="Z113" s="468"/>
      <c r="AA113" s="468"/>
      <c r="AB113" s="468"/>
      <c r="AC113" s="468"/>
      <c r="AD113" s="468"/>
      <c r="AE113" s="33"/>
    </row>
    <row r="114" spans="1:37" x14ac:dyDescent="0.25">
      <c r="A114" s="31"/>
      <c r="B114" s="31"/>
      <c r="C114" s="221"/>
      <c r="D114" s="31"/>
      <c r="E114" s="31"/>
      <c r="F114" s="32"/>
      <c r="G114" s="31"/>
      <c r="J114" s="33"/>
      <c r="K114" s="33"/>
      <c r="L114" s="469"/>
      <c r="M114" s="469"/>
      <c r="N114" s="469"/>
      <c r="O114" s="469"/>
      <c r="P114" s="469"/>
      <c r="Q114" s="469"/>
      <c r="R114" s="469"/>
      <c r="S114" s="469"/>
      <c r="T114" s="469"/>
      <c r="U114" s="469"/>
      <c r="V114" s="469"/>
      <c r="W114" s="469"/>
      <c r="X114" s="469"/>
      <c r="Y114" s="469"/>
      <c r="Z114" s="469"/>
      <c r="AA114" s="469"/>
      <c r="AB114" s="469"/>
      <c r="AC114" s="469"/>
      <c r="AD114" s="469"/>
      <c r="AE114" s="33"/>
    </row>
    <row r="115" spans="1:37" ht="80.25" x14ac:dyDescent="0.35">
      <c r="A115" s="31"/>
      <c r="B115" s="31"/>
      <c r="C115" s="205" t="s">
        <v>250</v>
      </c>
      <c r="D115" s="381" t="s">
        <v>251</v>
      </c>
      <c r="E115" s="365" t="s">
        <v>142</v>
      </c>
      <c r="F115" s="366" t="s">
        <v>143</v>
      </c>
      <c r="G115" s="364" t="s">
        <v>144</v>
      </c>
      <c r="J115" s="33"/>
      <c r="K115" s="33"/>
      <c r="L115" s="222"/>
      <c r="M115" s="458" t="s">
        <v>252</v>
      </c>
      <c r="N115" s="458"/>
      <c r="O115" s="458"/>
      <c r="P115" s="458"/>
      <c r="Q115" s="458"/>
      <c r="R115" s="458"/>
      <c r="S115" s="458"/>
      <c r="T115" s="458"/>
      <c r="U115" s="458"/>
      <c r="V115" s="223"/>
      <c r="W115" s="223"/>
      <c r="X115" s="223"/>
      <c r="Y115" s="223"/>
      <c r="Z115" s="223"/>
      <c r="AA115" s="222"/>
      <c r="AB115" s="223"/>
      <c r="AC115" s="223"/>
      <c r="AD115" s="223"/>
      <c r="AE115" s="33"/>
    </row>
    <row r="116" spans="1:37" ht="68.25" x14ac:dyDescent="0.25">
      <c r="A116" s="31"/>
      <c r="B116" s="31"/>
      <c r="C116" s="224" t="s">
        <v>415</v>
      </c>
      <c r="D116" s="225">
        <f>IF(E20&gt;0,E20, 1)</f>
        <v>1</v>
      </c>
      <c r="E116" s="226"/>
      <c r="F116" s="227">
        <f>MIN(D116,SUM(F117:F122))</f>
        <v>0</v>
      </c>
      <c r="G116" s="149"/>
      <c r="J116" s="33"/>
      <c r="K116" s="150"/>
      <c r="L116" s="151" t="s">
        <v>253</v>
      </c>
      <c r="M116" s="56" t="s">
        <v>92</v>
      </c>
      <c r="N116" s="56" t="s">
        <v>175</v>
      </c>
      <c r="O116" s="56" t="s">
        <v>94</v>
      </c>
      <c r="P116" s="56" t="s">
        <v>95</v>
      </c>
      <c r="Q116" s="56" t="s">
        <v>96</v>
      </c>
      <c r="R116" s="56" t="s">
        <v>97</v>
      </c>
      <c r="S116" s="56" t="s">
        <v>98</v>
      </c>
      <c r="T116" s="56" t="s">
        <v>99</v>
      </c>
      <c r="U116" s="56" t="s">
        <v>100</v>
      </c>
      <c r="V116" s="152" t="s">
        <v>159</v>
      </c>
      <c r="W116" s="153" t="s">
        <v>101</v>
      </c>
      <c r="X116" s="154" t="s">
        <v>102</v>
      </c>
      <c r="Y116" s="154" t="s">
        <v>103</v>
      </c>
      <c r="Z116" s="154" t="s">
        <v>104</v>
      </c>
      <c r="AA116" s="155" t="s">
        <v>176</v>
      </c>
      <c r="AB116" s="154" t="s">
        <v>106</v>
      </c>
      <c r="AC116" s="154" t="s">
        <v>107</v>
      </c>
      <c r="AD116" s="154" t="s">
        <v>108</v>
      </c>
      <c r="AE116" s="33"/>
      <c r="AG116" s="465" t="s">
        <v>224</v>
      </c>
      <c r="AH116" s="466"/>
      <c r="AI116" s="467"/>
    </row>
    <row r="117" spans="1:37" ht="15.75" customHeight="1" x14ac:dyDescent="0.25">
      <c r="A117" s="31"/>
      <c r="B117" s="31"/>
      <c r="C117" s="438" t="s">
        <v>254</v>
      </c>
      <c r="D117" s="180" t="s">
        <v>255</v>
      </c>
      <c r="E117" s="158">
        <f>IF(F117&gt;=1, 1,0)</f>
        <v>0</v>
      </c>
      <c r="F117" s="412">
        <v>0</v>
      </c>
      <c r="G117" s="229">
        <f t="shared" ref="G117:G122" si="31">F117/D$116</f>
        <v>0</v>
      </c>
      <c r="J117" s="33"/>
      <c r="K117" s="150" t="s">
        <v>256</v>
      </c>
      <c r="L117" s="210">
        <f t="shared" ref="L117:L122" si="32">G117</f>
        <v>0</v>
      </c>
      <c r="M117" s="179">
        <f>IF($L117=0%,0, IF($L117&lt;50%, 1,IF(AND($L117&gt;=50%,$L117&lt;70%),2,3)))</f>
        <v>0</v>
      </c>
      <c r="N117" s="212"/>
      <c r="O117" s="212"/>
      <c r="P117" s="212"/>
      <c r="Q117" s="212"/>
      <c r="R117" s="212"/>
      <c r="S117" s="212"/>
      <c r="T117" s="212"/>
      <c r="U117" s="212"/>
      <c r="V117" s="183">
        <f>SUM(M117:U117)</f>
        <v>0</v>
      </c>
      <c r="W117" s="212"/>
      <c r="X117" s="212"/>
      <c r="Y117" s="212"/>
      <c r="Z117" s="212"/>
      <c r="AA117" s="212"/>
      <c r="AB117" s="212"/>
      <c r="AC117" s="212"/>
      <c r="AD117" s="212"/>
      <c r="AE117" s="33"/>
      <c r="AG117" s="343" t="s">
        <v>257</v>
      </c>
      <c r="AH117" s="343" t="s">
        <v>258</v>
      </c>
      <c r="AI117" s="343" t="s">
        <v>183</v>
      </c>
    </row>
    <row r="118" spans="1:37" ht="15.75" customHeight="1" x14ac:dyDescent="0.25">
      <c r="A118" s="31"/>
      <c r="B118" s="31"/>
      <c r="C118" s="438"/>
      <c r="D118" s="230" t="s">
        <v>259</v>
      </c>
      <c r="E118" s="158">
        <f>IF(F118&gt;=1, 1,0)</f>
        <v>0</v>
      </c>
      <c r="F118" s="412">
        <v>0</v>
      </c>
      <c r="G118" s="229">
        <f t="shared" si="31"/>
        <v>0</v>
      </c>
      <c r="J118" s="33"/>
      <c r="K118" s="150" t="s">
        <v>260</v>
      </c>
      <c r="L118" s="210">
        <f t="shared" si="32"/>
        <v>0</v>
      </c>
      <c r="M118" s="179">
        <f>IF($L118=0%,0, IF($L118&lt;50%, 1,IF(AND($L118&gt;=50%,$L118&lt;70%),2,3)))</f>
        <v>0</v>
      </c>
      <c r="N118" s="212"/>
      <c r="O118" s="212"/>
      <c r="P118" s="212"/>
      <c r="Q118" s="212"/>
      <c r="R118" s="212"/>
      <c r="S118" s="212"/>
      <c r="T118" s="212"/>
      <c r="U118" s="212"/>
      <c r="V118" s="183"/>
      <c r="W118" s="212"/>
      <c r="X118" s="212"/>
      <c r="Y118" s="212"/>
      <c r="Z118" s="212"/>
      <c r="AA118" s="212"/>
      <c r="AB118" s="212"/>
      <c r="AC118" s="212"/>
      <c r="AD118" s="212"/>
      <c r="AE118" s="33"/>
      <c r="AG118" s="343" t="s">
        <v>257</v>
      </c>
      <c r="AH118" s="343" t="s">
        <v>258</v>
      </c>
      <c r="AI118" s="343" t="s">
        <v>183</v>
      </c>
    </row>
    <row r="119" spans="1:37" ht="15.75" customHeight="1" x14ac:dyDescent="0.25">
      <c r="A119" s="31"/>
      <c r="B119" s="31"/>
      <c r="C119" s="438"/>
      <c r="D119" s="231" t="s">
        <v>261</v>
      </c>
      <c r="E119" s="165">
        <f>IF(F119&gt;=1, 1,0)</f>
        <v>0</v>
      </c>
      <c r="F119" s="412">
        <v>0</v>
      </c>
      <c r="G119" s="229">
        <f t="shared" si="31"/>
        <v>0</v>
      </c>
      <c r="J119" s="33"/>
      <c r="K119" s="150" t="s">
        <v>262</v>
      </c>
      <c r="L119" s="210">
        <f t="shared" si="32"/>
        <v>0</v>
      </c>
      <c r="M119" s="179">
        <f>IF($L119=0%,0, IF($L119&lt;5%, 1,IF(AND($L119&gt;=5%,$L119&lt;15%),2,3)))</f>
        <v>0</v>
      </c>
      <c r="N119" s="212"/>
      <c r="O119" s="179">
        <f>IF($L119=0%,0, IF($L119&lt;5%, 1,IF(AND($L119&gt;=5%,$L119&lt;15%),2,3)))</f>
        <v>0</v>
      </c>
      <c r="P119" s="212"/>
      <c r="Q119" s="212"/>
      <c r="R119" s="212"/>
      <c r="S119" s="212"/>
      <c r="T119" s="212"/>
      <c r="U119" s="212"/>
      <c r="V119" s="183">
        <f t="shared" ref="V119:V131" si="33">SUM(M119:U119)</f>
        <v>0</v>
      </c>
      <c r="W119" s="179">
        <f>IF($L119&gt;0, 1, 0)</f>
        <v>0</v>
      </c>
      <c r="X119" s="212"/>
      <c r="Y119" s="212"/>
      <c r="Z119" s="212"/>
      <c r="AA119" s="212"/>
      <c r="AB119" s="212"/>
      <c r="AC119" s="212"/>
      <c r="AD119" s="212"/>
      <c r="AE119" s="33"/>
      <c r="AG119" s="343" t="s">
        <v>263</v>
      </c>
      <c r="AH119" s="343" t="s">
        <v>264</v>
      </c>
      <c r="AI119" s="343" t="s">
        <v>265</v>
      </c>
    </row>
    <row r="120" spans="1:37" s="13" customFormat="1" ht="30" customHeight="1" x14ac:dyDescent="0.25">
      <c r="A120" s="34"/>
      <c r="B120" s="34"/>
      <c r="C120" s="438"/>
      <c r="D120" s="224" t="s">
        <v>266</v>
      </c>
      <c r="E120" s="232">
        <v>0</v>
      </c>
      <c r="F120" s="412">
        <v>0</v>
      </c>
      <c r="G120" s="229">
        <f t="shared" si="31"/>
        <v>0</v>
      </c>
      <c r="H120" s="40"/>
      <c r="I120" s="40"/>
      <c r="J120" s="41"/>
      <c r="K120" s="161" t="s">
        <v>267</v>
      </c>
      <c r="L120" s="162">
        <f t="shared" si="32"/>
        <v>0</v>
      </c>
      <c r="M120" s="422"/>
      <c r="N120" s="382"/>
      <c r="O120" s="422">
        <f>IF($L120=0%,0, IF($L120&lt;5%, 1,IF(AND($L120&gt;=5%,$L120&lt;15%),2,3)))</f>
        <v>0</v>
      </c>
      <c r="P120" s="382"/>
      <c r="Q120" s="382"/>
      <c r="R120" s="163">
        <f>IF($L120=0%,0, IF($L120&lt;5%, 1,IF(AND($L120&gt;=5%,$L120&lt;15%),2,3)))</f>
        <v>0</v>
      </c>
      <c r="S120" s="163"/>
      <c r="T120" s="382"/>
      <c r="U120" s="382"/>
      <c r="V120" s="164">
        <f t="shared" si="33"/>
        <v>0</v>
      </c>
      <c r="W120" s="163">
        <f>IF($L120&gt;0, 1, 0)</f>
        <v>0</v>
      </c>
      <c r="X120" s="382"/>
      <c r="Y120" s="382"/>
      <c r="Z120" s="382"/>
      <c r="AA120" s="382"/>
      <c r="AB120" s="382"/>
      <c r="AC120" s="382"/>
      <c r="AD120" s="382"/>
      <c r="AE120" s="41"/>
      <c r="AG120" s="341" t="s">
        <v>263</v>
      </c>
      <c r="AH120" s="341" t="s">
        <v>264</v>
      </c>
      <c r="AI120" s="341" t="s">
        <v>265</v>
      </c>
      <c r="AJ120"/>
      <c r="AK120"/>
    </row>
    <row r="121" spans="1:37" x14ac:dyDescent="0.25">
      <c r="A121" s="31"/>
      <c r="B121" s="31"/>
      <c r="C121" s="438"/>
      <c r="D121" s="233" t="s">
        <v>268</v>
      </c>
      <c r="E121" s="232">
        <f>IF(F121&gt;=1, 1,0)</f>
        <v>0</v>
      </c>
      <c r="F121" s="412">
        <v>0</v>
      </c>
      <c r="G121" s="229">
        <f t="shared" si="31"/>
        <v>0</v>
      </c>
      <c r="J121" s="33"/>
      <c r="K121" s="150" t="s">
        <v>269</v>
      </c>
      <c r="L121" s="210">
        <f t="shared" si="32"/>
        <v>0</v>
      </c>
      <c r="M121" s="212"/>
      <c r="N121" s="212"/>
      <c r="O121" s="212"/>
      <c r="P121" s="212"/>
      <c r="Q121" s="212"/>
      <c r="R121" s="179">
        <f>IF($L121=0%,0, IF($L121&lt;5%, 1,IF(AND($L121&gt;=5%,$L121&lt;15%),2,3)))</f>
        <v>0</v>
      </c>
      <c r="S121" s="179"/>
      <c r="T121" s="179">
        <f>IF($L121=0%,0, IF($L121&lt;5%, 1,IF(AND($L121&gt;=5%,$L121&lt;15%),2,3)))</f>
        <v>0</v>
      </c>
      <c r="U121" s="212"/>
      <c r="V121" s="183">
        <f t="shared" si="33"/>
        <v>0</v>
      </c>
      <c r="W121" s="212"/>
      <c r="X121" s="212"/>
      <c r="Y121" s="212"/>
      <c r="Z121" s="212"/>
      <c r="AA121" s="212"/>
      <c r="AB121" s="212"/>
      <c r="AC121" s="212"/>
      <c r="AD121" s="212"/>
      <c r="AE121" s="33"/>
      <c r="AG121" s="343" t="s">
        <v>192</v>
      </c>
      <c r="AH121" s="343" t="s">
        <v>270</v>
      </c>
      <c r="AI121" s="343" t="s">
        <v>265</v>
      </c>
    </row>
    <row r="122" spans="1:37" ht="16.5" thickBot="1" x14ac:dyDescent="0.3">
      <c r="A122" s="31"/>
      <c r="B122" s="31"/>
      <c r="C122" s="438"/>
      <c r="D122" s="235" t="s">
        <v>271</v>
      </c>
      <c r="E122" s="165">
        <f>IF(F122&gt;=1, 1,0)</f>
        <v>0</v>
      </c>
      <c r="F122" s="412">
        <v>0</v>
      </c>
      <c r="G122" s="229">
        <f t="shared" si="31"/>
        <v>0</v>
      </c>
      <c r="J122" s="33"/>
      <c r="K122" s="150" t="s">
        <v>272</v>
      </c>
      <c r="L122" s="236">
        <f t="shared" si="32"/>
        <v>0</v>
      </c>
      <c r="M122" s="215"/>
      <c r="N122" s="215"/>
      <c r="O122" s="215"/>
      <c r="P122" s="216">
        <f>IF($L122=0%,0, IF($L122&lt;5%, 1,IF(AND($L122&gt;=5%,$L122&lt;15%),2,3)))</f>
        <v>0</v>
      </c>
      <c r="Q122" s="215"/>
      <c r="R122" s="215"/>
      <c r="S122" s="215"/>
      <c r="T122" s="215"/>
      <c r="U122" s="215"/>
      <c r="V122" s="217">
        <f t="shared" si="33"/>
        <v>0</v>
      </c>
      <c r="W122" s="215"/>
      <c r="X122" s="215"/>
      <c r="Y122" s="215"/>
      <c r="Z122" s="215"/>
      <c r="AA122" s="215"/>
      <c r="AB122" s="215"/>
      <c r="AC122" s="215"/>
      <c r="AD122" s="215"/>
      <c r="AE122" s="33"/>
      <c r="AG122" s="343" t="s">
        <v>192</v>
      </c>
      <c r="AH122" s="343" t="s">
        <v>270</v>
      </c>
      <c r="AI122" s="343" t="s">
        <v>265</v>
      </c>
    </row>
    <row r="123" spans="1:37" ht="16.5" customHeight="1" x14ac:dyDescent="0.25">
      <c r="A123" s="31"/>
      <c r="B123" s="31"/>
      <c r="C123" s="442" t="s">
        <v>273</v>
      </c>
      <c r="D123" s="237" t="s">
        <v>274</v>
      </c>
      <c r="E123" s="238">
        <v>0</v>
      </c>
      <c r="F123" s="175"/>
      <c r="G123" s="168"/>
      <c r="J123" s="33"/>
      <c r="K123" s="150" t="s">
        <v>275</v>
      </c>
      <c r="L123" s="176">
        <f t="shared" ref="L123:L132" si="34">E123</f>
        <v>0</v>
      </c>
      <c r="M123" s="177">
        <f>IF($L123=1,0.1,0)</f>
        <v>0</v>
      </c>
      <c r="N123" s="176"/>
      <c r="O123" s="176"/>
      <c r="P123" s="176"/>
      <c r="Q123" s="176"/>
      <c r="R123" s="177">
        <f>IF($L123=1,0.1,0)</f>
        <v>0</v>
      </c>
      <c r="S123" s="176"/>
      <c r="T123" s="176"/>
      <c r="U123" s="176"/>
      <c r="V123" s="178">
        <f t="shared" si="33"/>
        <v>0</v>
      </c>
      <c r="W123" s="179">
        <f>IF($L123&gt;0, 1, 0)</f>
        <v>0</v>
      </c>
      <c r="X123" s="176"/>
      <c r="Y123" s="176"/>
      <c r="Z123" s="176"/>
      <c r="AA123" s="176"/>
      <c r="AB123" s="176"/>
      <c r="AC123" s="176"/>
      <c r="AD123" s="176"/>
      <c r="AE123" s="33"/>
      <c r="AG123" s="156"/>
      <c r="AH123" s="156"/>
      <c r="AI123" s="156"/>
    </row>
    <row r="124" spans="1:37" ht="16.5" customHeight="1" x14ac:dyDescent="0.25">
      <c r="A124" s="31"/>
      <c r="B124" s="31"/>
      <c r="C124" s="442"/>
      <c r="D124" s="174" t="s">
        <v>276</v>
      </c>
      <c r="E124" s="238">
        <v>0</v>
      </c>
      <c r="F124" s="175"/>
      <c r="G124" s="168"/>
      <c r="J124" s="33"/>
      <c r="K124" s="150" t="s">
        <v>277</v>
      </c>
      <c r="L124" s="176">
        <f t="shared" si="34"/>
        <v>0</v>
      </c>
      <c r="M124" s="212"/>
      <c r="N124" s="212"/>
      <c r="O124" s="212"/>
      <c r="P124" s="212"/>
      <c r="Q124" s="212"/>
      <c r="R124" s="212"/>
      <c r="S124" s="177">
        <f>IF($L124=1,0.1,0)</f>
        <v>0</v>
      </c>
      <c r="T124" s="212"/>
      <c r="U124" s="177">
        <f t="shared" ref="U124:U129" si="35">IF($L124=1,0.1,0)</f>
        <v>0</v>
      </c>
      <c r="V124" s="183">
        <f t="shared" si="33"/>
        <v>0</v>
      </c>
      <c r="W124" s="177"/>
      <c r="X124" s="179">
        <f t="shared" ref="X124:Z126" si="36">IF($L124&gt;0, 1, 0)</f>
        <v>0</v>
      </c>
      <c r="Y124" s="179">
        <f t="shared" si="36"/>
        <v>0</v>
      </c>
      <c r="Z124" s="179">
        <f t="shared" si="36"/>
        <v>0</v>
      </c>
      <c r="AA124" s="177"/>
      <c r="AB124" s="177"/>
      <c r="AC124" s="177"/>
      <c r="AD124" s="177"/>
      <c r="AE124" s="33"/>
    </row>
    <row r="125" spans="1:37" ht="15.75" customHeight="1" x14ac:dyDescent="0.25">
      <c r="A125" s="31"/>
      <c r="B125" s="31"/>
      <c r="C125" s="442"/>
      <c r="D125" s="240" t="s">
        <v>278</v>
      </c>
      <c r="E125" s="238">
        <v>0</v>
      </c>
      <c r="F125" s="175"/>
      <c r="G125" s="168"/>
      <c r="J125" s="33"/>
      <c r="K125" s="150" t="s">
        <v>279</v>
      </c>
      <c r="L125" s="176">
        <f t="shared" si="34"/>
        <v>0</v>
      </c>
      <c r="M125" s="212"/>
      <c r="N125" s="212"/>
      <c r="O125" s="212"/>
      <c r="P125" s="212"/>
      <c r="Q125" s="212"/>
      <c r="R125" s="212"/>
      <c r="S125" s="177">
        <f>IF($L125=1,0.1,0)</f>
        <v>0</v>
      </c>
      <c r="T125" s="212"/>
      <c r="U125" s="177">
        <f t="shared" si="35"/>
        <v>0</v>
      </c>
      <c r="V125" s="183">
        <f t="shared" si="33"/>
        <v>0</v>
      </c>
      <c r="W125" s="177"/>
      <c r="X125" s="179">
        <f t="shared" si="36"/>
        <v>0</v>
      </c>
      <c r="Y125" s="179">
        <f t="shared" si="36"/>
        <v>0</v>
      </c>
      <c r="Z125" s="179">
        <f t="shared" si="36"/>
        <v>0</v>
      </c>
      <c r="AA125" s="177"/>
      <c r="AB125" s="177"/>
      <c r="AC125" s="177"/>
      <c r="AD125" s="177"/>
      <c r="AE125" s="33"/>
    </row>
    <row r="126" spans="1:37" x14ac:dyDescent="0.25">
      <c r="A126" s="31"/>
      <c r="B126" s="31"/>
      <c r="C126" s="442"/>
      <c r="D126" s="169" t="s">
        <v>416</v>
      </c>
      <c r="E126" s="238">
        <v>0</v>
      </c>
      <c r="F126" s="175"/>
      <c r="G126" s="168"/>
      <c r="J126" s="33"/>
      <c r="K126" s="150" t="s">
        <v>280</v>
      </c>
      <c r="L126" s="176">
        <f t="shared" si="34"/>
        <v>0</v>
      </c>
      <c r="M126" s="212"/>
      <c r="N126" s="212"/>
      <c r="O126" s="212"/>
      <c r="P126" s="212"/>
      <c r="Q126" s="212"/>
      <c r="R126" s="212"/>
      <c r="S126" s="177">
        <f>IF($L126=1,0.1,0)</f>
        <v>0</v>
      </c>
      <c r="T126" s="212"/>
      <c r="U126" s="177">
        <f t="shared" si="35"/>
        <v>0</v>
      </c>
      <c r="V126" s="183">
        <f t="shared" si="33"/>
        <v>0</v>
      </c>
      <c r="W126" s="177"/>
      <c r="X126" s="179">
        <f t="shared" si="36"/>
        <v>0</v>
      </c>
      <c r="Y126" s="179">
        <f t="shared" si="36"/>
        <v>0</v>
      </c>
      <c r="Z126" s="179">
        <f t="shared" si="36"/>
        <v>0</v>
      </c>
      <c r="AA126" s="179">
        <f>IF($L126&gt;0, 1, 0)</f>
        <v>0</v>
      </c>
      <c r="AB126" s="177"/>
      <c r="AC126" s="177"/>
      <c r="AD126" s="177"/>
      <c r="AE126" s="33"/>
    </row>
    <row r="127" spans="1:37" x14ac:dyDescent="0.25">
      <c r="A127" s="31"/>
      <c r="B127" s="31"/>
      <c r="C127" s="442"/>
      <c r="D127" s="241" t="s">
        <v>281</v>
      </c>
      <c r="E127" s="238">
        <v>0</v>
      </c>
      <c r="F127" s="175"/>
      <c r="G127" s="168"/>
      <c r="J127" s="33"/>
      <c r="K127" s="150" t="s">
        <v>282</v>
      </c>
      <c r="L127" s="176">
        <f t="shared" si="34"/>
        <v>0</v>
      </c>
      <c r="M127" s="212"/>
      <c r="N127" s="212"/>
      <c r="O127" s="212"/>
      <c r="P127" s="212"/>
      <c r="Q127" s="212"/>
      <c r="R127" s="212"/>
      <c r="S127" s="177">
        <f>IF($L127=1,0.1,0)</f>
        <v>0</v>
      </c>
      <c r="T127" s="212"/>
      <c r="U127" s="177">
        <f t="shared" si="35"/>
        <v>0</v>
      </c>
      <c r="V127" s="183">
        <f t="shared" si="33"/>
        <v>0</v>
      </c>
      <c r="W127" s="177"/>
      <c r="X127" s="177"/>
      <c r="Y127" s="177"/>
      <c r="Z127" s="177"/>
      <c r="AA127" s="177"/>
      <c r="AB127" s="177"/>
      <c r="AC127" s="177"/>
      <c r="AD127" s="177"/>
      <c r="AE127" s="33"/>
    </row>
    <row r="128" spans="1:37" ht="15.6" customHeight="1" x14ac:dyDescent="0.25">
      <c r="A128" s="31"/>
      <c r="B128" s="31"/>
      <c r="C128" s="442"/>
      <c r="D128" s="218" t="s">
        <v>283</v>
      </c>
      <c r="E128" s="238">
        <v>0</v>
      </c>
      <c r="F128" s="175"/>
      <c r="G128" s="168"/>
      <c r="J128" s="33"/>
      <c r="K128" s="150" t="s">
        <v>284</v>
      </c>
      <c r="L128" s="176">
        <f t="shared" si="34"/>
        <v>0</v>
      </c>
      <c r="M128" s="212"/>
      <c r="N128" s="212"/>
      <c r="O128" s="212"/>
      <c r="P128" s="212"/>
      <c r="Q128" s="212"/>
      <c r="R128" s="212"/>
      <c r="S128" s="212"/>
      <c r="T128" s="212"/>
      <c r="U128" s="177">
        <f t="shared" si="35"/>
        <v>0</v>
      </c>
      <c r="V128" s="183">
        <f t="shared" si="33"/>
        <v>0</v>
      </c>
      <c r="W128" s="177"/>
      <c r="X128" s="179">
        <f>IF($L128&gt;0, 1, 0)</f>
        <v>0</v>
      </c>
      <c r="Y128" s="179">
        <f>IF($L128&gt;0, 1, 0)</f>
        <v>0</v>
      </c>
      <c r="Z128" s="177"/>
      <c r="AA128" s="179">
        <f>IF($L128&gt;0, 1, 0)</f>
        <v>0</v>
      </c>
      <c r="AB128" s="177"/>
      <c r="AC128" s="177"/>
      <c r="AD128" s="177"/>
      <c r="AE128" s="33"/>
    </row>
    <row r="129" spans="1:35" x14ac:dyDescent="0.25">
      <c r="A129" s="31"/>
      <c r="B129" s="31"/>
      <c r="C129" s="442"/>
      <c r="D129" s="218" t="s">
        <v>285</v>
      </c>
      <c r="E129" s="238">
        <v>1</v>
      </c>
      <c r="F129" s="175"/>
      <c r="G129" s="168"/>
      <c r="J129" s="33"/>
      <c r="K129" s="150" t="s">
        <v>286</v>
      </c>
      <c r="L129" s="176">
        <f t="shared" si="34"/>
        <v>1</v>
      </c>
      <c r="M129" s="212"/>
      <c r="N129" s="212"/>
      <c r="O129" s="212"/>
      <c r="P129" s="212"/>
      <c r="Q129" s="212"/>
      <c r="R129" s="212"/>
      <c r="S129" s="212"/>
      <c r="T129" s="212"/>
      <c r="U129" s="177">
        <f t="shared" si="35"/>
        <v>0.1</v>
      </c>
      <c r="V129" s="183">
        <f t="shared" si="33"/>
        <v>0.1</v>
      </c>
      <c r="W129" s="177"/>
      <c r="X129" s="179">
        <f>IF($L129&gt;0, 1, 0)</f>
        <v>1</v>
      </c>
      <c r="Y129" s="179">
        <f>IF($L129&gt;0, 1, 0)</f>
        <v>1</v>
      </c>
      <c r="Z129" s="177"/>
      <c r="AA129" s="179">
        <f>IF($L129&gt;0, 1, 0)</f>
        <v>1</v>
      </c>
      <c r="AB129" s="177"/>
      <c r="AC129" s="177"/>
      <c r="AD129" s="177"/>
      <c r="AE129" s="33"/>
    </row>
    <row r="130" spans="1:35" x14ac:dyDescent="0.25">
      <c r="A130" s="31"/>
      <c r="B130" s="31"/>
      <c r="C130" s="442"/>
      <c r="D130" s="242" t="s">
        <v>211</v>
      </c>
      <c r="E130" s="238">
        <v>0</v>
      </c>
      <c r="F130" s="175"/>
      <c r="G130" s="168"/>
      <c r="J130" s="33"/>
      <c r="K130" s="150" t="s">
        <v>212</v>
      </c>
      <c r="L130" s="176">
        <f t="shared" si="34"/>
        <v>0</v>
      </c>
      <c r="M130" s="212"/>
      <c r="N130" s="212"/>
      <c r="O130" s="212"/>
      <c r="P130" s="212"/>
      <c r="Q130" s="177">
        <f>IF($L130=1,0.1,0)</f>
        <v>0</v>
      </c>
      <c r="R130" s="177"/>
      <c r="S130" s="177"/>
      <c r="T130" s="212"/>
      <c r="U130" s="212"/>
      <c r="V130" s="183">
        <f t="shared" si="33"/>
        <v>0</v>
      </c>
      <c r="W130" s="179">
        <f>IF($L130&gt;0, 1, 0)</f>
        <v>0</v>
      </c>
      <c r="X130" s="212"/>
      <c r="Y130" s="212"/>
      <c r="Z130" s="212"/>
      <c r="AA130" s="212"/>
      <c r="AB130" s="212"/>
      <c r="AC130" s="212"/>
      <c r="AD130" s="212"/>
      <c r="AE130" s="33"/>
    </row>
    <row r="131" spans="1:35" x14ac:dyDescent="0.25">
      <c r="A131" s="31"/>
      <c r="B131" s="31"/>
      <c r="C131" s="442"/>
      <c r="D131" s="242" t="s">
        <v>287</v>
      </c>
      <c r="E131" s="238">
        <v>0</v>
      </c>
      <c r="F131" s="175"/>
      <c r="G131" s="168"/>
      <c r="J131" s="33"/>
      <c r="K131" s="150" t="s">
        <v>417</v>
      </c>
      <c r="L131" s="176">
        <f t="shared" si="34"/>
        <v>0</v>
      </c>
      <c r="M131" s="212"/>
      <c r="N131" s="212"/>
      <c r="O131" s="212"/>
      <c r="P131" s="212"/>
      <c r="Q131" s="177"/>
      <c r="R131" s="177"/>
      <c r="S131" s="177">
        <f>IF($L131=1,0.1,0)</f>
        <v>0</v>
      </c>
      <c r="T131" s="212"/>
      <c r="U131" s="212"/>
      <c r="V131" s="183">
        <f t="shared" si="33"/>
        <v>0</v>
      </c>
      <c r="W131" s="179">
        <f>IF($L131&gt;0, 1, 0)</f>
        <v>0</v>
      </c>
      <c r="X131" s="179">
        <f>IF($L131&gt;0, 1, 0)</f>
        <v>0</v>
      </c>
      <c r="Y131" s="179">
        <f>IF($L131&gt;0, 1, 0)</f>
        <v>0</v>
      </c>
      <c r="Z131" s="179">
        <f>IF($L131&gt;0, 1, 0)</f>
        <v>0</v>
      </c>
      <c r="AA131" s="179">
        <f>IF($L131&gt;0, 1, 0)</f>
        <v>0</v>
      </c>
      <c r="AB131" s="212"/>
      <c r="AC131" s="179">
        <f>IF($L131&gt;0, 1, 0)</f>
        <v>0</v>
      </c>
      <c r="AD131" s="212"/>
      <c r="AE131" s="33"/>
    </row>
    <row r="132" spans="1:35" x14ac:dyDescent="0.25">
      <c r="A132" s="31"/>
      <c r="B132" s="31"/>
      <c r="C132" s="442"/>
      <c r="D132" s="184" t="s">
        <v>213</v>
      </c>
      <c r="E132" s="238">
        <v>0</v>
      </c>
      <c r="F132" s="175"/>
      <c r="G132" s="168"/>
      <c r="J132" s="33"/>
      <c r="K132" s="150" t="str">
        <f>D132</f>
        <v>Altro (specificare): ……………………………...</v>
      </c>
      <c r="L132" s="176">
        <f t="shared" si="34"/>
        <v>0</v>
      </c>
      <c r="M132" s="212"/>
      <c r="N132" s="212"/>
      <c r="O132" s="212"/>
      <c r="P132" s="212"/>
      <c r="Q132" s="177"/>
      <c r="R132" s="177"/>
      <c r="S132" s="177"/>
      <c r="T132" s="212"/>
      <c r="U132" s="212"/>
      <c r="V132" s="178">
        <f>L132</f>
        <v>0</v>
      </c>
      <c r="W132" s="212"/>
      <c r="X132" s="212"/>
      <c r="Y132" s="212"/>
      <c r="Z132" s="212"/>
      <c r="AA132" s="212"/>
      <c r="AB132" s="212"/>
      <c r="AC132" s="212"/>
      <c r="AD132" s="212"/>
      <c r="AE132" s="33"/>
    </row>
    <row r="133" spans="1:35" x14ac:dyDescent="0.25">
      <c r="A133" s="31"/>
      <c r="B133" s="31"/>
      <c r="C133" s="31"/>
      <c r="D133" s="31"/>
      <c r="E133" s="31"/>
      <c r="F133" s="175"/>
      <c r="G133" s="168"/>
      <c r="J133" s="33"/>
      <c r="K133" s="150"/>
      <c r="L133" s="33"/>
      <c r="M133" s="33"/>
      <c r="N133" s="33"/>
      <c r="O133" s="33"/>
      <c r="P133" s="33"/>
      <c r="Q133" s="33"/>
      <c r="R133" s="33"/>
      <c r="S133" s="33"/>
      <c r="T133" s="33"/>
      <c r="U133" s="33"/>
      <c r="V133" s="33"/>
      <c r="W133" s="33"/>
      <c r="X133" s="33"/>
      <c r="Y133" s="33"/>
      <c r="Z133" s="33"/>
      <c r="AA133" s="33"/>
      <c r="AB133" s="33"/>
      <c r="AC133" s="33"/>
      <c r="AD133" s="33"/>
      <c r="AE133" s="33"/>
    </row>
    <row r="134" spans="1:35" x14ac:dyDescent="0.25">
      <c r="A134" s="31"/>
      <c r="B134" s="31"/>
      <c r="C134" s="31"/>
      <c r="D134" s="31"/>
      <c r="E134" s="31"/>
      <c r="F134" s="32"/>
      <c r="G134" s="31"/>
      <c r="J134" s="33"/>
      <c r="K134" s="33"/>
      <c r="L134" s="187" t="s">
        <v>162</v>
      </c>
      <c r="M134" s="183">
        <f t="shared" ref="M134:U134" si="37">($L117*M117+$L119*M119+$L120*M120+$L121*M121+$L122*M122)</f>
        <v>0</v>
      </c>
      <c r="N134" s="183">
        <f t="shared" si="37"/>
        <v>0</v>
      </c>
      <c r="O134" s="183">
        <f t="shared" si="37"/>
        <v>0</v>
      </c>
      <c r="P134" s="183">
        <f t="shared" si="37"/>
        <v>0</v>
      </c>
      <c r="Q134" s="183">
        <f t="shared" si="37"/>
        <v>0</v>
      </c>
      <c r="R134" s="183">
        <f t="shared" si="37"/>
        <v>0</v>
      </c>
      <c r="S134" s="183">
        <f t="shared" si="37"/>
        <v>0</v>
      </c>
      <c r="T134" s="183">
        <f t="shared" si="37"/>
        <v>0</v>
      </c>
      <c r="U134" s="183">
        <f t="shared" si="37"/>
        <v>0</v>
      </c>
      <c r="V134" s="52">
        <f>SUM(M134:U134)</f>
        <v>0</v>
      </c>
      <c r="W134" s="179">
        <f>SUM(W117:W132)</f>
        <v>0</v>
      </c>
      <c r="X134" s="179">
        <f t="shared" ref="X134:AD134" si="38">SUM(X117:X132)</f>
        <v>1</v>
      </c>
      <c r="Y134" s="179">
        <f t="shared" si="38"/>
        <v>1</v>
      </c>
      <c r="Z134" s="179">
        <f t="shared" si="38"/>
        <v>0</v>
      </c>
      <c r="AA134" s="179">
        <f t="shared" si="38"/>
        <v>1</v>
      </c>
      <c r="AB134" s="179">
        <f t="shared" si="38"/>
        <v>0</v>
      </c>
      <c r="AC134" s="179">
        <f t="shared" si="38"/>
        <v>0</v>
      </c>
      <c r="AD134" s="179">
        <f t="shared" si="38"/>
        <v>0</v>
      </c>
      <c r="AE134" s="33"/>
    </row>
    <row r="135" spans="1:35" ht="16.5" thickBot="1" x14ac:dyDescent="0.3">
      <c r="A135" s="31"/>
      <c r="B135" s="31"/>
      <c r="C135" s="31"/>
      <c r="D135" s="31"/>
      <c r="E135" s="31"/>
      <c r="F135" s="32"/>
      <c r="G135" s="31"/>
      <c r="J135" s="33"/>
      <c r="K135" s="33"/>
      <c r="L135" s="189" t="s">
        <v>163</v>
      </c>
      <c r="M135" s="190">
        <f t="shared" ref="M135:U135" si="39">$L123*M123+$L124*M124+$L125*M125+$L126*M126+$L127*M127+$L128*M128+$L129*M129+$L130*M130+$L131*M131+$L132*M132</f>
        <v>0</v>
      </c>
      <c r="N135" s="190">
        <f t="shared" si="39"/>
        <v>0</v>
      </c>
      <c r="O135" s="190">
        <f t="shared" si="39"/>
        <v>0</v>
      </c>
      <c r="P135" s="190">
        <f t="shared" si="39"/>
        <v>0</v>
      </c>
      <c r="Q135" s="190">
        <f t="shared" si="39"/>
        <v>0</v>
      </c>
      <c r="R135" s="190">
        <f t="shared" si="39"/>
        <v>0</v>
      </c>
      <c r="S135" s="190">
        <f t="shared" si="39"/>
        <v>0</v>
      </c>
      <c r="T135" s="190">
        <f t="shared" si="39"/>
        <v>0</v>
      </c>
      <c r="U135" s="190">
        <f t="shared" si="39"/>
        <v>0.1</v>
      </c>
      <c r="V135" s="191">
        <f>SUM(M135:U135)</f>
        <v>0.1</v>
      </c>
      <c r="W135" s="191"/>
      <c r="X135" s="191"/>
      <c r="Y135" s="191"/>
      <c r="Z135" s="191"/>
      <c r="AA135" s="191"/>
      <c r="AB135" s="191"/>
      <c r="AC135" s="191"/>
      <c r="AD135" s="191"/>
      <c r="AE135" s="33"/>
    </row>
    <row r="136" spans="1:35" ht="16.5" thickTop="1" x14ac:dyDescent="0.25">
      <c r="A136" s="31"/>
      <c r="B136" s="31"/>
      <c r="C136" s="31"/>
      <c r="D136" s="31"/>
      <c r="E136" s="31"/>
      <c r="F136" s="32"/>
      <c r="G136" s="31"/>
      <c r="J136" s="33"/>
      <c r="K136" s="33"/>
      <c r="L136" s="55" t="s">
        <v>288</v>
      </c>
      <c r="M136" s="131">
        <f t="shared" ref="M136:V136" si="40">SUM(M134:M135)</f>
        <v>0</v>
      </c>
      <c r="N136" s="131">
        <f t="shared" si="40"/>
        <v>0</v>
      </c>
      <c r="O136" s="131">
        <f t="shared" si="40"/>
        <v>0</v>
      </c>
      <c r="P136" s="131">
        <f t="shared" si="40"/>
        <v>0</v>
      </c>
      <c r="Q136" s="131">
        <f t="shared" si="40"/>
        <v>0</v>
      </c>
      <c r="R136" s="131">
        <f t="shared" si="40"/>
        <v>0</v>
      </c>
      <c r="S136" s="131">
        <f t="shared" si="40"/>
        <v>0</v>
      </c>
      <c r="T136" s="131">
        <f t="shared" si="40"/>
        <v>0</v>
      </c>
      <c r="U136" s="131">
        <f t="shared" si="40"/>
        <v>0.1</v>
      </c>
      <c r="V136" s="192">
        <f t="shared" si="40"/>
        <v>0.1</v>
      </c>
      <c r="W136" s="192"/>
      <c r="X136" s="192"/>
      <c r="Y136" s="192"/>
      <c r="Z136" s="192"/>
      <c r="AA136" s="192"/>
      <c r="AB136" s="192"/>
      <c r="AC136" s="192"/>
      <c r="AD136" s="192"/>
      <c r="AE136" s="33"/>
    </row>
    <row r="137" spans="1:35" x14ac:dyDescent="0.25">
      <c r="A137" s="31"/>
      <c r="B137" s="31"/>
      <c r="C137" s="31"/>
      <c r="D137" s="31"/>
      <c r="E137" s="31"/>
      <c r="F137" s="32"/>
      <c r="G137" s="31"/>
      <c r="J137" s="33"/>
      <c r="K137" s="33"/>
      <c r="L137" s="193" t="s">
        <v>215</v>
      </c>
      <c r="M137" s="33">
        <f t="shared" ref="M137:U137" si="41">IF(($F117*M117+$F118*M118+$F119*M119+$F120*M120+$F121*M121+$F122*M122)&gt;$F$116,$F$116,($F117*M117+$F118*M118+$F119*M119+$F120*M120+$F121*M121+$F122*M122))</f>
        <v>0</v>
      </c>
      <c r="N137" s="33">
        <f t="shared" si="41"/>
        <v>0</v>
      </c>
      <c r="O137" s="33">
        <f t="shared" si="41"/>
        <v>0</v>
      </c>
      <c r="P137" s="33">
        <f t="shared" si="41"/>
        <v>0</v>
      </c>
      <c r="Q137" s="33">
        <f t="shared" si="41"/>
        <v>0</v>
      </c>
      <c r="R137" s="33">
        <f t="shared" si="41"/>
        <v>0</v>
      </c>
      <c r="S137" s="33">
        <f t="shared" si="41"/>
        <v>0</v>
      </c>
      <c r="T137" s="33">
        <f t="shared" si="41"/>
        <v>0</v>
      </c>
      <c r="U137" s="33">
        <f t="shared" si="41"/>
        <v>0</v>
      </c>
      <c r="V137" s="192"/>
      <c r="W137" s="192"/>
      <c r="X137" s="192"/>
      <c r="Y137" s="192"/>
      <c r="Z137" s="192"/>
      <c r="AA137" s="192"/>
      <c r="AB137" s="192"/>
      <c r="AC137" s="192"/>
      <c r="AD137" s="192"/>
      <c r="AE137" s="33"/>
    </row>
    <row r="138" spans="1:35" x14ac:dyDescent="0.25">
      <c r="A138" s="31"/>
      <c r="B138" s="31"/>
      <c r="C138" s="31"/>
      <c r="D138" s="31"/>
      <c r="E138" s="31"/>
      <c r="F138" s="32"/>
      <c r="G138" s="31"/>
      <c r="J138" s="33"/>
      <c r="K138" s="33"/>
      <c r="L138" s="195" t="s">
        <v>216</v>
      </c>
      <c r="M138" s="196">
        <f t="shared" ref="M138:U138" si="42">IF(M137&gt;500, 1, 0)</f>
        <v>0</v>
      </c>
      <c r="N138" s="196">
        <f t="shared" si="42"/>
        <v>0</v>
      </c>
      <c r="O138" s="196">
        <f t="shared" si="42"/>
        <v>0</v>
      </c>
      <c r="P138" s="196">
        <f t="shared" si="42"/>
        <v>0</v>
      </c>
      <c r="Q138" s="196">
        <f t="shared" si="42"/>
        <v>0</v>
      </c>
      <c r="R138" s="196">
        <f t="shared" si="42"/>
        <v>0</v>
      </c>
      <c r="S138" s="196">
        <f t="shared" si="42"/>
        <v>0</v>
      </c>
      <c r="T138" s="196">
        <f t="shared" si="42"/>
        <v>0</v>
      </c>
      <c r="U138" s="196">
        <f t="shared" si="42"/>
        <v>0</v>
      </c>
      <c r="V138" s="196">
        <f>SUM(M138:U138)</f>
        <v>0</v>
      </c>
      <c r="W138" s="192"/>
      <c r="X138" s="192"/>
      <c r="Y138" s="192"/>
      <c r="Z138" s="192"/>
      <c r="AA138" s="192"/>
      <c r="AB138" s="192"/>
      <c r="AC138" s="192"/>
      <c r="AD138" s="192"/>
      <c r="AE138" s="33"/>
    </row>
    <row r="139" spans="1:35" x14ac:dyDescent="0.25">
      <c r="A139" s="31"/>
      <c r="B139" s="31"/>
      <c r="C139" s="31"/>
      <c r="D139" s="31"/>
      <c r="E139" s="31"/>
      <c r="F139" s="32"/>
      <c r="G139" s="31"/>
      <c r="J139" s="33"/>
      <c r="K139" s="33"/>
      <c r="L139" s="197" t="s">
        <v>165</v>
      </c>
      <c r="M139" s="198">
        <f t="shared" ref="M139:U139" si="43">M136+M138</f>
        <v>0</v>
      </c>
      <c r="N139" s="198">
        <f t="shared" si="43"/>
        <v>0</v>
      </c>
      <c r="O139" s="198">
        <f t="shared" si="43"/>
        <v>0</v>
      </c>
      <c r="P139" s="198">
        <f t="shared" si="43"/>
        <v>0</v>
      </c>
      <c r="Q139" s="198">
        <f t="shared" si="43"/>
        <v>0</v>
      </c>
      <c r="R139" s="198">
        <f t="shared" si="43"/>
        <v>0</v>
      </c>
      <c r="S139" s="198">
        <f t="shared" si="43"/>
        <v>0</v>
      </c>
      <c r="T139" s="198">
        <f t="shared" si="43"/>
        <v>0</v>
      </c>
      <c r="U139" s="198">
        <f t="shared" si="43"/>
        <v>0.1</v>
      </c>
      <c r="V139" s="199">
        <f>SUM(V117:V132)+V138</f>
        <v>0.1</v>
      </c>
      <c r="W139" s="243"/>
      <c r="X139" s="243"/>
      <c r="Y139" s="243"/>
      <c r="Z139" s="243"/>
      <c r="AA139" s="243"/>
      <c r="AB139" s="243"/>
      <c r="AC139" s="243"/>
      <c r="AD139" s="243"/>
      <c r="AE139" s="33"/>
    </row>
    <row r="140" spans="1:35" x14ac:dyDescent="0.25">
      <c r="A140" s="31"/>
      <c r="B140" s="31"/>
      <c r="C140" s="31"/>
      <c r="D140" s="31"/>
      <c r="E140" s="31"/>
      <c r="F140" s="32"/>
      <c r="G140" s="31"/>
      <c r="J140" s="33"/>
      <c r="K140" s="33"/>
      <c r="L140" s="201" t="s">
        <v>247</v>
      </c>
      <c r="M140" s="451">
        <f>SUM(M139:O139)</f>
        <v>0</v>
      </c>
      <c r="N140" s="451"/>
      <c r="O140" s="451"/>
      <c r="P140" s="459">
        <f>SUM(P139:S139)</f>
        <v>0</v>
      </c>
      <c r="Q140" s="460"/>
      <c r="R140" s="460"/>
      <c r="S140" s="461"/>
      <c r="T140" s="451">
        <f>SUM(T139:U139)</f>
        <v>0.1</v>
      </c>
      <c r="U140" s="451"/>
      <c r="V140" s="202"/>
      <c r="W140" s="202"/>
      <c r="X140" s="202"/>
      <c r="Y140" s="202"/>
      <c r="Z140" s="202"/>
      <c r="AA140" s="203"/>
      <c r="AB140" s="202"/>
      <c r="AC140" s="202"/>
      <c r="AD140" s="202"/>
      <c r="AE140" s="33"/>
    </row>
    <row r="141" spans="1:35" ht="22.5" customHeight="1" x14ac:dyDescent="0.25">
      <c r="A141" s="31"/>
      <c r="B141" s="31"/>
      <c r="C141" s="31"/>
      <c r="D141" s="31"/>
      <c r="E141" s="31"/>
      <c r="F141" s="32"/>
      <c r="G141" s="31"/>
      <c r="J141" s="33"/>
      <c r="K141" s="33"/>
      <c r="L141" s="33"/>
      <c r="M141" s="453" t="s">
        <v>217</v>
      </c>
      <c r="N141" s="453"/>
      <c r="O141" s="453"/>
      <c r="P141" s="453" t="s">
        <v>218</v>
      </c>
      <c r="Q141" s="453"/>
      <c r="R141" s="453"/>
      <c r="S141" s="453"/>
      <c r="T141" s="453" t="s">
        <v>219</v>
      </c>
      <c r="U141" s="453"/>
      <c r="V141" s="202"/>
      <c r="W141" s="202"/>
      <c r="X141" s="202"/>
      <c r="Y141" s="202"/>
      <c r="Z141" s="202"/>
      <c r="AA141" s="203"/>
      <c r="AB141" s="202"/>
      <c r="AC141" s="202"/>
      <c r="AD141" s="202"/>
      <c r="AE141" s="33"/>
    </row>
    <row r="142" spans="1:35" x14ac:dyDescent="0.25">
      <c r="A142" s="31"/>
      <c r="B142" s="31"/>
      <c r="C142" s="31"/>
      <c r="D142" s="31"/>
      <c r="E142" s="31"/>
      <c r="F142" s="32"/>
      <c r="G142" s="31"/>
      <c r="J142" s="33"/>
      <c r="K142" s="33"/>
      <c r="L142" s="33"/>
      <c r="M142" s="33"/>
      <c r="N142" s="33"/>
      <c r="O142" s="33"/>
      <c r="P142" s="33"/>
      <c r="Q142" s="33"/>
      <c r="R142" s="33"/>
      <c r="S142" s="33"/>
      <c r="T142" s="33"/>
      <c r="U142" s="33"/>
      <c r="V142" s="33"/>
      <c r="W142" s="33"/>
      <c r="X142" s="33"/>
      <c r="Y142" s="33"/>
      <c r="Z142" s="33"/>
      <c r="AA142" s="33"/>
      <c r="AB142" s="33"/>
      <c r="AC142" s="33"/>
      <c r="AD142" s="33"/>
      <c r="AE142" s="33"/>
    </row>
    <row r="143" spans="1:35" ht="80.25" x14ac:dyDescent="0.35">
      <c r="A143" s="31"/>
      <c r="B143" s="31"/>
      <c r="C143" s="244" t="s">
        <v>289</v>
      </c>
      <c r="D143" s="174" t="s">
        <v>290</v>
      </c>
      <c r="E143" s="365" t="s">
        <v>142</v>
      </c>
      <c r="F143" s="366" t="s">
        <v>143</v>
      </c>
      <c r="G143" s="364" t="s">
        <v>144</v>
      </c>
      <c r="J143" s="33"/>
      <c r="K143" s="33"/>
      <c r="L143" s="33"/>
      <c r="M143" s="458" t="s">
        <v>291</v>
      </c>
      <c r="N143" s="458"/>
      <c r="O143" s="458"/>
      <c r="P143" s="458"/>
      <c r="Q143" s="458"/>
      <c r="R143" s="458"/>
      <c r="S143" s="458"/>
      <c r="T143" s="458"/>
      <c r="U143" s="458"/>
      <c r="V143" s="206"/>
      <c r="W143" s="206"/>
      <c r="X143" s="206"/>
      <c r="Y143" s="206"/>
      <c r="Z143" s="206"/>
      <c r="AA143" s="33"/>
      <c r="AB143" s="206"/>
      <c r="AC143" s="206"/>
      <c r="AD143" s="206"/>
      <c r="AE143" s="33"/>
    </row>
    <row r="144" spans="1:35" ht="96.75" customHeight="1" x14ac:dyDescent="0.25">
      <c r="A144" s="31"/>
      <c r="B144" s="31"/>
      <c r="C144" s="245" t="s">
        <v>419</v>
      </c>
      <c r="D144" s="246">
        <f>IF(E21&gt;0,E21,1)</f>
        <v>1</v>
      </c>
      <c r="E144" s="226"/>
      <c r="F144" s="227">
        <f>MIN(D144,SUM(F145:F149)+F151)</f>
        <v>0</v>
      </c>
      <c r="G144" s="149"/>
      <c r="J144" s="33"/>
      <c r="K144" s="33"/>
      <c r="L144" s="151" t="s">
        <v>292</v>
      </c>
      <c r="M144" s="56" t="s">
        <v>92</v>
      </c>
      <c r="N144" s="56" t="s">
        <v>175</v>
      </c>
      <c r="O144" s="56" t="s">
        <v>94</v>
      </c>
      <c r="P144" s="56" t="s">
        <v>95</v>
      </c>
      <c r="Q144" s="56" t="s">
        <v>96</v>
      </c>
      <c r="R144" s="56" t="s">
        <v>97</v>
      </c>
      <c r="S144" s="56" t="s">
        <v>98</v>
      </c>
      <c r="T144" s="56" t="s">
        <v>99</v>
      </c>
      <c r="U144" s="56" t="s">
        <v>100</v>
      </c>
      <c r="V144" s="152" t="s">
        <v>159</v>
      </c>
      <c r="W144" s="153" t="s">
        <v>101</v>
      </c>
      <c r="X144" s="154" t="s">
        <v>102</v>
      </c>
      <c r="Y144" s="154" t="s">
        <v>103</v>
      </c>
      <c r="Z144" s="154" t="s">
        <v>104</v>
      </c>
      <c r="AA144" s="228" t="s">
        <v>176</v>
      </c>
      <c r="AB144" s="155" t="s">
        <v>106</v>
      </c>
      <c r="AC144" s="154" t="s">
        <v>107</v>
      </c>
      <c r="AD144" s="154" t="s">
        <v>108</v>
      </c>
      <c r="AE144" s="33"/>
      <c r="AG144" s="465" t="s">
        <v>224</v>
      </c>
      <c r="AH144" s="466"/>
      <c r="AI144" s="467"/>
    </row>
    <row r="145" spans="1:36" ht="15.75" customHeight="1" x14ac:dyDescent="0.25">
      <c r="A145" s="31"/>
      <c r="B145" s="31"/>
      <c r="C145" s="455" t="s">
        <v>293</v>
      </c>
      <c r="D145" s="247" t="s">
        <v>294</v>
      </c>
      <c r="E145" s="248">
        <f>IF(F145&gt;=1, 1,0)</f>
        <v>0</v>
      </c>
      <c r="F145" s="413">
        <v>0</v>
      </c>
      <c r="G145" s="159">
        <f>F145/D$144</f>
        <v>0</v>
      </c>
      <c r="J145" s="33"/>
      <c r="K145" s="249" t="s">
        <v>295</v>
      </c>
      <c r="L145" s="250">
        <f t="shared" ref="L145:L151" si="44">G145</f>
        <v>0</v>
      </c>
      <c r="M145" s="179">
        <f>IF($L145=0%,0, IF($L145&lt;5%, 1,IF(AND($L145&gt;=25%,$L145&lt;50%),2,3)))</f>
        <v>0</v>
      </c>
      <c r="N145" s="212"/>
      <c r="O145" s="212"/>
      <c r="P145" s="212"/>
      <c r="Q145" s="212"/>
      <c r="R145" s="212"/>
      <c r="S145" s="212"/>
      <c r="T145" s="212"/>
      <c r="U145" s="212"/>
      <c r="V145" s="183">
        <f t="shared" ref="V145:V154" si="45">SUM(M145:U145)</f>
        <v>0</v>
      </c>
      <c r="W145" s="212"/>
      <c r="X145" s="212"/>
      <c r="Y145" s="212"/>
      <c r="Z145" s="212"/>
      <c r="AA145" s="212"/>
      <c r="AB145" s="212"/>
      <c r="AC145" s="212"/>
      <c r="AD145" s="212"/>
      <c r="AE145" s="33"/>
      <c r="AG145" s="343" t="s">
        <v>296</v>
      </c>
      <c r="AH145" s="343" t="s">
        <v>297</v>
      </c>
      <c r="AI145" s="343" t="s">
        <v>188</v>
      </c>
    </row>
    <row r="146" spans="1:36" ht="15.75" customHeight="1" x14ac:dyDescent="0.25">
      <c r="A146" s="31"/>
      <c r="B146" s="31"/>
      <c r="C146" s="438"/>
      <c r="D146" s="230" t="s">
        <v>420</v>
      </c>
      <c r="E146" s="251">
        <f>IF(F146&gt;=1, 1,0)</f>
        <v>0</v>
      </c>
      <c r="F146" s="412">
        <v>0</v>
      </c>
      <c r="G146" s="159">
        <f>F146/D$144</f>
        <v>0</v>
      </c>
      <c r="J146" s="33"/>
      <c r="K146" s="150" t="s">
        <v>262</v>
      </c>
      <c r="L146" s="210">
        <f t="shared" si="44"/>
        <v>0</v>
      </c>
      <c r="M146" s="179">
        <f>IF($L146=0%,0, IF($L146&lt;5%, 1,IF(AND($L146&gt;=5%,$L146&lt;15%),2,3)))</f>
        <v>0</v>
      </c>
      <c r="N146" s="179">
        <f>IF($L146=0%,0, IF($L146&lt;5%, 1,IF(AND($L146&gt;=5%,$L146&lt;15%),2,3)))</f>
        <v>0</v>
      </c>
      <c r="O146" s="179">
        <f>IF($L146=0%,0, IF($L146&lt;5%, 1,IF(AND($L146&gt;=5%,$L146&lt;15%),2,3)))</f>
        <v>0</v>
      </c>
      <c r="P146" s="212"/>
      <c r="Q146" s="212"/>
      <c r="R146" s="212"/>
      <c r="S146" s="212"/>
      <c r="T146" s="212"/>
      <c r="U146" s="212"/>
      <c r="V146" s="183">
        <f t="shared" si="45"/>
        <v>0</v>
      </c>
      <c r="W146" s="179">
        <f>IF($L146&gt;0, 1, 0)</f>
        <v>0</v>
      </c>
      <c r="X146" s="212"/>
      <c r="Y146" s="212"/>
      <c r="Z146" s="212"/>
      <c r="AA146" s="212"/>
      <c r="AB146" s="212"/>
      <c r="AC146" s="212"/>
      <c r="AD146" s="212"/>
      <c r="AE146" s="33"/>
      <c r="AG146" s="343" t="s">
        <v>263</v>
      </c>
      <c r="AH146" s="343" t="s">
        <v>264</v>
      </c>
      <c r="AI146" s="343" t="s">
        <v>265</v>
      </c>
    </row>
    <row r="147" spans="1:36" ht="15.6" customHeight="1" x14ac:dyDescent="0.25">
      <c r="A147" s="31"/>
      <c r="B147" s="31"/>
      <c r="C147" s="438"/>
      <c r="D147" s="233" t="s">
        <v>421</v>
      </c>
      <c r="E147" s="251">
        <v>0</v>
      </c>
      <c r="F147" s="412">
        <v>0</v>
      </c>
      <c r="G147" s="159">
        <f>F147/D$144</f>
        <v>0</v>
      </c>
      <c r="J147" s="33"/>
      <c r="K147" s="150" t="s">
        <v>267</v>
      </c>
      <c r="L147" s="210">
        <f t="shared" si="44"/>
        <v>0</v>
      </c>
      <c r="M147" s="212"/>
      <c r="N147" s="212"/>
      <c r="O147" s="212"/>
      <c r="P147" s="212"/>
      <c r="Q147" s="212"/>
      <c r="R147" s="179">
        <f>IF($L147=0%,0, IF($L147&lt;5%, 1,IF(AND($L147&gt;=5%,$L147&lt;15%),2,3)))</f>
        <v>0</v>
      </c>
      <c r="S147" s="179"/>
      <c r="T147" s="212"/>
      <c r="U147" s="212"/>
      <c r="V147" s="183">
        <f t="shared" si="45"/>
        <v>0</v>
      </c>
      <c r="W147" s="179">
        <f>IF($L147&gt;0, 1, 0)</f>
        <v>0</v>
      </c>
      <c r="X147" s="212"/>
      <c r="Y147" s="212"/>
      <c r="Z147" s="179">
        <f>IF($L147&gt;0, 1, 0)</f>
        <v>0</v>
      </c>
      <c r="AA147" s="212"/>
      <c r="AB147" s="212"/>
      <c r="AC147" s="212"/>
      <c r="AD147" s="212"/>
      <c r="AE147" s="33"/>
      <c r="AG147" s="343" t="s">
        <v>263</v>
      </c>
      <c r="AH147" s="343" t="s">
        <v>264</v>
      </c>
      <c r="AI147" s="343" t="s">
        <v>265</v>
      </c>
      <c r="AJ147" s="234"/>
    </row>
    <row r="148" spans="1:36" ht="15.6" customHeight="1" x14ac:dyDescent="0.25">
      <c r="A148" s="31"/>
      <c r="B148" s="31"/>
      <c r="C148" s="438"/>
      <c r="D148" s="355" t="s">
        <v>268</v>
      </c>
      <c r="E148" s="251">
        <f>IF(F148&gt;=1, 1,0)</f>
        <v>0</v>
      </c>
      <c r="F148" s="412">
        <v>0</v>
      </c>
      <c r="G148" s="159">
        <f>F148/D$144</f>
        <v>0</v>
      </c>
      <c r="J148" s="33"/>
      <c r="K148" s="150" t="s">
        <v>269</v>
      </c>
      <c r="L148" s="210">
        <f t="shared" si="44"/>
        <v>0</v>
      </c>
      <c r="M148" s="212"/>
      <c r="N148" s="212"/>
      <c r="O148" s="212"/>
      <c r="P148" s="212"/>
      <c r="Q148" s="212"/>
      <c r="R148" s="179">
        <f>IF($L148=0%,0, IF($L148&lt;5%, 1,IF(AND($L148&gt;=5%,$L148&lt;15%),2,3)))</f>
        <v>0</v>
      </c>
      <c r="S148" s="179"/>
      <c r="T148" s="179">
        <f>IF($L148=0%,0, IF($L148&lt;5%, 1,IF(AND($L148&gt;=5%,$L148&lt;15%),2,3)))</f>
        <v>0</v>
      </c>
      <c r="U148" s="212"/>
      <c r="V148" s="183">
        <f t="shared" si="45"/>
        <v>0</v>
      </c>
      <c r="W148" s="212"/>
      <c r="X148" s="212"/>
      <c r="Y148" s="212"/>
      <c r="Z148" s="212"/>
      <c r="AA148" s="212"/>
      <c r="AB148" s="212"/>
      <c r="AC148" s="212"/>
      <c r="AD148" s="212"/>
      <c r="AE148" s="33"/>
      <c r="AG148" s="343" t="s">
        <v>192</v>
      </c>
      <c r="AH148" s="343" t="s">
        <v>270</v>
      </c>
      <c r="AI148" s="343" t="s">
        <v>265</v>
      </c>
    </row>
    <row r="149" spans="1:36" ht="30.95" customHeight="1" x14ac:dyDescent="0.25">
      <c r="A149" s="31"/>
      <c r="B149" s="31"/>
      <c r="C149" s="456"/>
      <c r="D149" s="351" t="s">
        <v>435</v>
      </c>
      <c r="E149" s="353">
        <f>IF(F149&gt;=1, 1,0)</f>
        <v>0</v>
      </c>
      <c r="F149" s="264">
        <v>0</v>
      </c>
      <c r="G149" s="159" t="e">
        <f>F149/(E18+E21)</f>
        <v>#DIV/0!</v>
      </c>
      <c r="J149" s="33"/>
      <c r="K149" s="150" t="s">
        <v>434</v>
      </c>
      <c r="L149" s="210" t="e">
        <f t="shared" si="44"/>
        <v>#DIV/0!</v>
      </c>
      <c r="M149" s="179"/>
      <c r="N149" s="179" t="e">
        <f>IF($L149=0%,0, IF($L149&lt;30%, 1,IF(AND($L149&gt;=30%,$L149&lt;70%),2,3)))</f>
        <v>#DIV/0!</v>
      </c>
      <c r="O149" s="179"/>
      <c r="P149" s="182"/>
      <c r="Q149" s="182"/>
      <c r="R149" s="182"/>
      <c r="S149" s="182"/>
      <c r="T149" s="182"/>
      <c r="U149" s="182"/>
      <c r="V149" s="183" t="e">
        <f t="shared" ref="V149:V150" si="46">SUM(M149:U149)</f>
        <v>#DIV/0!</v>
      </c>
      <c r="W149" s="179" t="e">
        <f>IF($L149&gt;0, 1, 0)</f>
        <v>#DIV/0!</v>
      </c>
      <c r="X149" s="182"/>
      <c r="Y149" s="182"/>
      <c r="Z149" s="182"/>
      <c r="AA149" s="182"/>
      <c r="AB149" s="182"/>
      <c r="AC149" s="182"/>
      <c r="AD149" s="182"/>
      <c r="AE149" s="33"/>
      <c r="AG149" s="349" t="s">
        <v>298</v>
      </c>
      <c r="AH149" s="349" t="s">
        <v>299</v>
      </c>
      <c r="AI149" s="349" t="s">
        <v>300</v>
      </c>
    </row>
    <row r="150" spans="1:36" ht="51.6" customHeight="1" x14ac:dyDescent="0.25">
      <c r="A150" s="31"/>
      <c r="B150" s="31"/>
      <c r="C150" s="456"/>
      <c r="D150" s="351" t="s">
        <v>436</v>
      </c>
      <c r="E150" s="353">
        <f>IF(F150&gt;=1, 1,0)</f>
        <v>0</v>
      </c>
      <c r="F150" s="264">
        <v>0</v>
      </c>
      <c r="G150" s="159" t="e">
        <f>F150/(E18+E21)</f>
        <v>#DIV/0!</v>
      </c>
      <c r="J150" s="33"/>
      <c r="K150" s="150" t="s">
        <v>424</v>
      </c>
      <c r="L150" s="210" t="e">
        <f t="shared" si="44"/>
        <v>#DIV/0!</v>
      </c>
      <c r="M150" s="356"/>
      <c r="N150" s="179" t="e">
        <f>IF($L150=0%,0, IF($L150&lt;30%, 1,IF(AND($L150&gt;=30%,$L150&lt;70%),2,3)))</f>
        <v>#DIV/0!</v>
      </c>
      <c r="O150" s="356"/>
      <c r="P150" s="357"/>
      <c r="Q150" s="357"/>
      <c r="R150" s="357"/>
      <c r="S150" s="357"/>
      <c r="T150" s="357"/>
      <c r="U150" s="357"/>
      <c r="V150" s="183" t="e">
        <f t="shared" si="46"/>
        <v>#DIV/0!</v>
      </c>
      <c r="W150" s="356"/>
      <c r="X150" s="357"/>
      <c r="Y150" s="357"/>
      <c r="Z150" s="357"/>
      <c r="AA150" s="357"/>
      <c r="AB150" s="357"/>
      <c r="AC150" s="179" t="e">
        <f t="shared" ref="AC150:AD150" si="47">IF($L150&gt;0, 1, 0)</f>
        <v>#DIV/0!</v>
      </c>
      <c r="AD150" s="179" t="e">
        <f t="shared" si="47"/>
        <v>#DIV/0!</v>
      </c>
      <c r="AE150" s="33"/>
      <c r="AG150" s="349" t="s">
        <v>432</v>
      </c>
      <c r="AH150" s="349" t="s">
        <v>299</v>
      </c>
      <c r="AI150" s="349" t="s">
        <v>300</v>
      </c>
    </row>
    <row r="151" spans="1:36" ht="15.95" customHeight="1" thickBot="1" x14ac:dyDescent="0.3">
      <c r="A151" s="31"/>
      <c r="B151" s="31"/>
      <c r="C151" s="457"/>
      <c r="D151" s="352" t="s">
        <v>422</v>
      </c>
      <c r="E151" s="354">
        <f>IF(F151&gt;=1, 1,0)</f>
        <v>0</v>
      </c>
      <c r="F151" s="412">
        <v>0</v>
      </c>
      <c r="G151" s="159">
        <f>F151/D$144</f>
        <v>0</v>
      </c>
      <c r="J151" s="33"/>
      <c r="K151" s="150" t="s">
        <v>423</v>
      </c>
      <c r="L151" s="236">
        <f t="shared" si="44"/>
        <v>0</v>
      </c>
      <c r="M151" s="215"/>
      <c r="N151" s="215"/>
      <c r="O151" s="215"/>
      <c r="P151" s="215"/>
      <c r="Q151" s="172">
        <f>IF($L151=0%,0,IF($L151&lt;70%,1,2))</f>
        <v>0</v>
      </c>
      <c r="R151" s="215"/>
      <c r="S151" s="215"/>
      <c r="T151" s="215"/>
      <c r="U151" s="215"/>
      <c r="V151" s="217">
        <f t="shared" si="45"/>
        <v>0</v>
      </c>
      <c r="W151" s="215"/>
      <c r="X151" s="215"/>
      <c r="Y151" s="215"/>
      <c r="Z151" s="216">
        <f>IF($L151&gt;0, 1, 0)</f>
        <v>0</v>
      </c>
      <c r="AA151" s="215"/>
      <c r="AB151" s="215"/>
      <c r="AC151" s="215"/>
      <c r="AD151" s="215"/>
      <c r="AE151" s="33"/>
      <c r="AG151" s="343" t="s">
        <v>201</v>
      </c>
      <c r="AH151" s="345" t="s">
        <v>301</v>
      </c>
      <c r="AI151" s="343"/>
    </row>
    <row r="152" spans="1:36" ht="15.6" customHeight="1" x14ac:dyDescent="0.25">
      <c r="A152" s="31"/>
      <c r="B152" s="31"/>
      <c r="C152" s="442" t="s">
        <v>302</v>
      </c>
      <c r="D152" s="350" t="s">
        <v>303</v>
      </c>
      <c r="E152" s="51">
        <v>0</v>
      </c>
      <c r="F152" s="175"/>
      <c r="G152" s="168"/>
      <c r="J152" s="33"/>
      <c r="K152" s="150" t="s">
        <v>304</v>
      </c>
      <c r="L152" s="176">
        <f>E152</f>
        <v>0</v>
      </c>
      <c r="M152" s="212"/>
      <c r="N152" s="212"/>
      <c r="O152" s="212"/>
      <c r="P152" s="212"/>
      <c r="Q152" s="212"/>
      <c r="R152" s="212"/>
      <c r="S152" s="212"/>
      <c r="T152" s="212"/>
      <c r="U152" s="177">
        <f>IF($L152=1,0.1,0)</f>
        <v>0</v>
      </c>
      <c r="V152" s="183">
        <f t="shared" si="45"/>
        <v>0</v>
      </c>
      <c r="W152" s="177"/>
      <c r="X152" s="177"/>
      <c r="Y152" s="177"/>
      <c r="Z152" s="177"/>
      <c r="AA152" s="177"/>
      <c r="AB152" s="177"/>
      <c r="AC152" s="177"/>
      <c r="AD152" s="177"/>
      <c r="AE152" s="33"/>
    </row>
    <row r="153" spans="1:36" ht="15.6" customHeight="1" x14ac:dyDescent="0.25">
      <c r="A153" s="31"/>
      <c r="B153" s="31"/>
      <c r="C153" s="442"/>
      <c r="D153" s="351" t="s">
        <v>437</v>
      </c>
      <c r="E153" s="51">
        <v>0</v>
      </c>
      <c r="F153" s="175"/>
      <c r="G153" s="168"/>
      <c r="J153" s="33"/>
      <c r="K153" s="150" t="s">
        <v>305</v>
      </c>
      <c r="L153" s="176">
        <f>E153</f>
        <v>0</v>
      </c>
      <c r="M153" s="212"/>
      <c r="N153" s="212"/>
      <c r="O153" s="212"/>
      <c r="P153" s="212"/>
      <c r="Q153" s="212"/>
      <c r="R153" s="212"/>
      <c r="S153" s="212"/>
      <c r="T153" s="212"/>
      <c r="U153" s="177">
        <f>IF($L153=1,0.1,0)</f>
        <v>0</v>
      </c>
      <c r="V153" s="183">
        <f t="shared" si="45"/>
        <v>0</v>
      </c>
      <c r="W153" s="177"/>
      <c r="X153" s="177"/>
      <c r="Y153" s="179">
        <f>IF($L153&gt;0, 1, 0)</f>
        <v>0</v>
      </c>
      <c r="Z153" s="177"/>
      <c r="AA153" s="179">
        <f>IF($L153&gt;0, 1, 0)</f>
        <v>0</v>
      </c>
      <c r="AB153" s="177"/>
      <c r="AC153" s="177"/>
      <c r="AD153" s="177"/>
      <c r="AE153" s="33"/>
    </row>
    <row r="154" spans="1:36" ht="15.6" customHeight="1" x14ac:dyDescent="0.25">
      <c r="A154" s="31"/>
      <c r="B154" s="31"/>
      <c r="C154" s="442"/>
      <c r="D154" s="219" t="s">
        <v>211</v>
      </c>
      <c r="E154" s="51">
        <v>0</v>
      </c>
      <c r="F154" s="175"/>
      <c r="G154" s="168"/>
      <c r="J154" s="33"/>
      <c r="K154" s="150" t="s">
        <v>212</v>
      </c>
      <c r="L154" s="176">
        <f>E154</f>
        <v>0</v>
      </c>
      <c r="M154" s="212"/>
      <c r="N154" s="212"/>
      <c r="O154" s="212"/>
      <c r="P154" s="212"/>
      <c r="Q154" s="177">
        <f>IF($L154=1,0.1,0)</f>
        <v>0</v>
      </c>
      <c r="R154" s="212"/>
      <c r="S154" s="212"/>
      <c r="T154" s="212"/>
      <c r="U154" s="212"/>
      <c r="V154" s="183">
        <f t="shared" si="45"/>
        <v>0</v>
      </c>
      <c r="W154" s="179">
        <f>IF($L154&gt;0, 1, 0)</f>
        <v>0</v>
      </c>
      <c r="X154" s="212"/>
      <c r="Y154" s="212"/>
      <c r="Z154" s="212"/>
      <c r="AA154" s="212"/>
      <c r="AB154" s="212"/>
      <c r="AC154" s="212"/>
      <c r="AD154" s="212"/>
      <c r="AE154" s="33"/>
    </row>
    <row r="155" spans="1:36" ht="15.6" customHeight="1" x14ac:dyDescent="0.25">
      <c r="A155" s="31"/>
      <c r="B155" s="31"/>
      <c r="C155" s="442"/>
      <c r="D155" s="184" t="s">
        <v>213</v>
      </c>
      <c r="E155" s="51">
        <v>0</v>
      </c>
      <c r="F155" s="175"/>
      <c r="G155" s="168"/>
      <c r="J155" s="33"/>
      <c r="K155" s="150" t="str">
        <f>D155</f>
        <v>Altro (specificare): ……………………………...</v>
      </c>
      <c r="L155" s="176">
        <f>E155</f>
        <v>0</v>
      </c>
      <c r="M155" s="212"/>
      <c r="N155" s="212"/>
      <c r="O155" s="212"/>
      <c r="P155" s="212"/>
      <c r="Q155" s="177"/>
      <c r="R155" s="212"/>
      <c r="S155" s="212"/>
      <c r="T155" s="212"/>
      <c r="U155" s="212"/>
      <c r="V155" s="178">
        <f>L155</f>
        <v>0</v>
      </c>
      <c r="W155" s="212"/>
      <c r="X155" s="212"/>
      <c r="Y155" s="212"/>
      <c r="Z155" s="212"/>
      <c r="AA155" s="212"/>
      <c r="AB155" s="212"/>
      <c r="AC155" s="212"/>
      <c r="AD155" s="212"/>
      <c r="AE155" s="33"/>
    </row>
    <row r="156" spans="1:36" ht="15.6" customHeight="1" x14ac:dyDescent="0.25">
      <c r="A156" s="31"/>
      <c r="B156" s="31"/>
      <c r="C156" s="185"/>
      <c r="D156" s="82"/>
      <c r="E156" s="220"/>
      <c r="F156" s="252"/>
      <c r="G156" s="168"/>
      <c r="J156" s="33"/>
      <c r="K156" s="33"/>
      <c r="L156" s="33"/>
      <c r="M156" s="33"/>
      <c r="N156" s="33"/>
      <c r="O156" s="33"/>
      <c r="P156" s="33"/>
      <c r="Q156" s="33"/>
      <c r="R156" s="33"/>
      <c r="S156" s="33"/>
      <c r="T156" s="33"/>
      <c r="U156" s="33"/>
      <c r="V156" s="33"/>
      <c r="W156" s="33"/>
      <c r="X156" s="33"/>
      <c r="Y156" s="33"/>
      <c r="Z156" s="33"/>
      <c r="AA156" s="33"/>
      <c r="AB156" s="33"/>
      <c r="AC156" s="33"/>
      <c r="AD156" s="33"/>
      <c r="AE156" s="33"/>
    </row>
    <row r="157" spans="1:36" ht="15.6" customHeight="1" x14ac:dyDescent="0.25">
      <c r="A157" s="31"/>
      <c r="B157" s="31"/>
      <c r="C157" s="31"/>
      <c r="D157" s="253"/>
      <c r="E157" s="31"/>
      <c r="F157" s="252"/>
      <c r="G157" s="31"/>
      <c r="J157" s="33"/>
      <c r="K157" s="33"/>
      <c r="L157" s="187" t="s">
        <v>162</v>
      </c>
      <c r="M157" s="183" t="e">
        <f>(L145*M145+$L146*M146+$L147*M147+$L148*M148+$L149*M149+M150+$L151*M151)</f>
        <v>#DIV/0!</v>
      </c>
      <c r="N157" s="183" t="e">
        <f t="shared" ref="N157:U157" si="48">(M145*N145+$L146*N146+$L147*N147+$L148*N148+$L149*N149+N150+$L151*N151)</f>
        <v>#DIV/0!</v>
      </c>
      <c r="O157" s="183" t="e">
        <f t="shared" si="48"/>
        <v>#DIV/0!</v>
      </c>
      <c r="P157" s="183" t="e">
        <f t="shared" si="48"/>
        <v>#DIV/0!</v>
      </c>
      <c r="Q157" s="183" t="e">
        <f t="shared" si="48"/>
        <v>#DIV/0!</v>
      </c>
      <c r="R157" s="183" t="e">
        <f t="shared" si="48"/>
        <v>#DIV/0!</v>
      </c>
      <c r="S157" s="183" t="e">
        <f t="shared" si="48"/>
        <v>#DIV/0!</v>
      </c>
      <c r="T157" s="183" t="e">
        <f t="shared" si="48"/>
        <v>#DIV/0!</v>
      </c>
      <c r="U157" s="183" t="e">
        <f t="shared" si="48"/>
        <v>#DIV/0!</v>
      </c>
      <c r="V157" s="52" t="e">
        <f>SUM(M157:U157)</f>
        <v>#DIV/0!</v>
      </c>
      <c r="W157" s="179" t="e">
        <f>SUM(W145:W155)</f>
        <v>#DIV/0!</v>
      </c>
      <c r="X157" s="179">
        <f t="shared" ref="X157:AD157" si="49">SUM(X145:X155)</f>
        <v>0</v>
      </c>
      <c r="Y157" s="179">
        <f t="shared" si="49"/>
        <v>0</v>
      </c>
      <c r="Z157" s="179">
        <f t="shared" si="49"/>
        <v>0</v>
      </c>
      <c r="AA157" s="179">
        <f t="shared" si="49"/>
        <v>0</v>
      </c>
      <c r="AB157" s="179">
        <f t="shared" si="49"/>
        <v>0</v>
      </c>
      <c r="AC157" s="179" t="e">
        <f t="shared" si="49"/>
        <v>#DIV/0!</v>
      </c>
      <c r="AD157" s="179" t="e">
        <f t="shared" si="49"/>
        <v>#DIV/0!</v>
      </c>
      <c r="AE157" s="33"/>
    </row>
    <row r="158" spans="1:36" ht="15.95" customHeight="1" thickBot="1" x14ac:dyDescent="0.3">
      <c r="A158" s="31"/>
      <c r="B158" s="31"/>
      <c r="C158" s="31"/>
      <c r="D158" s="253"/>
      <c r="E158" s="31"/>
      <c r="F158" s="32"/>
      <c r="G158" s="31"/>
      <c r="J158" s="33"/>
      <c r="K158" s="33"/>
      <c r="L158" s="189" t="s">
        <v>163</v>
      </c>
      <c r="M158" s="190">
        <f>$L152*M152+$L153*M153+$L154*M154+$L155*M155</f>
        <v>0</v>
      </c>
      <c r="N158" s="190">
        <f t="shared" ref="N158:U158" si="50">$L152*N152+$L153*N153+$L154*N154+$L155*N155</f>
        <v>0</v>
      </c>
      <c r="O158" s="190">
        <f t="shared" si="50"/>
        <v>0</v>
      </c>
      <c r="P158" s="190">
        <f t="shared" si="50"/>
        <v>0</v>
      </c>
      <c r="Q158" s="190">
        <f t="shared" si="50"/>
        <v>0</v>
      </c>
      <c r="R158" s="190">
        <f t="shared" si="50"/>
        <v>0</v>
      </c>
      <c r="S158" s="190">
        <f t="shared" si="50"/>
        <v>0</v>
      </c>
      <c r="T158" s="190">
        <f t="shared" si="50"/>
        <v>0</v>
      </c>
      <c r="U158" s="190">
        <f t="shared" si="50"/>
        <v>0</v>
      </c>
      <c r="V158" s="191">
        <f>SUM(M158:U158)</f>
        <v>0</v>
      </c>
      <c r="W158" s="191"/>
      <c r="X158" s="191"/>
      <c r="Y158" s="191"/>
      <c r="Z158" s="191"/>
      <c r="AA158" s="191"/>
      <c r="AB158" s="191"/>
      <c r="AC158" s="191"/>
      <c r="AD158" s="191"/>
      <c r="AE158" s="33"/>
    </row>
    <row r="159" spans="1:36" ht="15.95" customHeight="1" thickTop="1" x14ac:dyDescent="0.25">
      <c r="A159" s="31"/>
      <c r="B159" s="31"/>
      <c r="C159" s="31"/>
      <c r="D159" s="31"/>
      <c r="E159" s="31"/>
      <c r="F159" s="32"/>
      <c r="G159" s="31"/>
      <c r="J159" s="33"/>
      <c r="K159" s="33"/>
      <c r="L159" s="55" t="s">
        <v>306</v>
      </c>
      <c r="M159" s="131" t="e">
        <f t="shared" ref="M159:V159" si="51">SUM(M157:M158)</f>
        <v>#DIV/0!</v>
      </c>
      <c r="N159" s="131" t="e">
        <f t="shared" si="51"/>
        <v>#DIV/0!</v>
      </c>
      <c r="O159" s="131" t="e">
        <f t="shared" si="51"/>
        <v>#DIV/0!</v>
      </c>
      <c r="P159" s="131" t="e">
        <f t="shared" si="51"/>
        <v>#DIV/0!</v>
      </c>
      <c r="Q159" s="131" t="e">
        <f t="shared" si="51"/>
        <v>#DIV/0!</v>
      </c>
      <c r="R159" s="131" t="e">
        <f t="shared" si="51"/>
        <v>#DIV/0!</v>
      </c>
      <c r="S159" s="131" t="e">
        <f t="shared" si="51"/>
        <v>#DIV/0!</v>
      </c>
      <c r="T159" s="131" t="e">
        <f t="shared" si="51"/>
        <v>#DIV/0!</v>
      </c>
      <c r="U159" s="131" t="e">
        <f t="shared" si="51"/>
        <v>#DIV/0!</v>
      </c>
      <c r="V159" s="192" t="e">
        <f t="shared" si="51"/>
        <v>#DIV/0!</v>
      </c>
      <c r="W159" s="192"/>
      <c r="X159" s="192"/>
      <c r="Y159" s="192"/>
      <c r="Z159" s="192"/>
      <c r="AA159" s="192"/>
      <c r="AB159" s="192"/>
      <c r="AC159" s="192"/>
      <c r="AD159" s="192"/>
      <c r="AE159" s="33"/>
    </row>
    <row r="160" spans="1:36" ht="15.95" customHeight="1" x14ac:dyDescent="0.25">
      <c r="A160" s="31"/>
      <c r="B160" s="31"/>
      <c r="C160" s="31"/>
      <c r="D160" s="31"/>
      <c r="E160" s="31"/>
      <c r="F160" s="32"/>
      <c r="G160" s="31"/>
      <c r="J160" s="33"/>
      <c r="K160" s="33"/>
      <c r="L160" s="193" t="s">
        <v>215</v>
      </c>
      <c r="M160" s="194">
        <f t="shared" ref="M160:U160" si="52">IF(($F145*M145+$F146*M146+$F147*M147+$F148*M148+$F151*M151)&gt;$F$144,$F$144,($F145*M145+$F146*M146+$F147*M147+$F148*M148+$F151*M151))</f>
        <v>0</v>
      </c>
      <c r="N160" s="194">
        <f t="shared" si="52"/>
        <v>0</v>
      </c>
      <c r="O160" s="194">
        <f t="shared" si="52"/>
        <v>0</v>
      </c>
      <c r="P160" s="194">
        <f t="shared" si="52"/>
        <v>0</v>
      </c>
      <c r="Q160" s="194">
        <f t="shared" si="52"/>
        <v>0</v>
      </c>
      <c r="R160" s="194">
        <f t="shared" si="52"/>
        <v>0</v>
      </c>
      <c r="S160" s="194">
        <f t="shared" si="52"/>
        <v>0</v>
      </c>
      <c r="T160" s="194">
        <f t="shared" si="52"/>
        <v>0</v>
      </c>
      <c r="U160" s="194">
        <f t="shared" si="52"/>
        <v>0</v>
      </c>
      <c r="V160" s="192"/>
      <c r="W160" s="192"/>
      <c r="X160" s="192"/>
      <c r="Y160" s="192"/>
      <c r="Z160" s="192"/>
      <c r="AA160" s="192"/>
      <c r="AB160" s="192"/>
      <c r="AC160" s="192"/>
      <c r="AD160" s="192"/>
      <c r="AE160" s="33"/>
    </row>
    <row r="161" spans="1:36" ht="15.95" customHeight="1" x14ac:dyDescent="0.25">
      <c r="A161" s="31"/>
      <c r="B161" s="31"/>
      <c r="C161" s="31"/>
      <c r="D161" s="31"/>
      <c r="E161" s="31"/>
      <c r="F161" s="32"/>
      <c r="G161" s="31"/>
      <c r="J161" s="33"/>
      <c r="K161" s="33"/>
      <c r="L161" s="195" t="s">
        <v>216</v>
      </c>
      <c r="M161" s="196">
        <f t="shared" ref="M161:U161" si="53">IF(M160&gt;500, 1, 0)</f>
        <v>0</v>
      </c>
      <c r="N161" s="196">
        <f t="shared" si="53"/>
        <v>0</v>
      </c>
      <c r="O161" s="196">
        <f t="shared" si="53"/>
        <v>0</v>
      </c>
      <c r="P161" s="196">
        <f t="shared" si="53"/>
        <v>0</v>
      </c>
      <c r="Q161" s="196">
        <f t="shared" si="53"/>
        <v>0</v>
      </c>
      <c r="R161" s="196">
        <f t="shared" si="53"/>
        <v>0</v>
      </c>
      <c r="S161" s="196">
        <f t="shared" si="53"/>
        <v>0</v>
      </c>
      <c r="T161" s="196">
        <f t="shared" si="53"/>
        <v>0</v>
      </c>
      <c r="U161" s="196">
        <f t="shared" si="53"/>
        <v>0</v>
      </c>
      <c r="V161" s="196">
        <f>SUM(M161:U161)</f>
        <v>0</v>
      </c>
      <c r="W161" s="192"/>
      <c r="X161" s="192"/>
      <c r="Y161" s="192"/>
      <c r="Z161" s="192"/>
      <c r="AA161" s="192"/>
      <c r="AB161" s="192"/>
      <c r="AC161" s="192"/>
      <c r="AD161" s="192"/>
      <c r="AE161" s="33"/>
    </row>
    <row r="162" spans="1:36" ht="15.6" customHeight="1" x14ac:dyDescent="0.25">
      <c r="A162" s="31"/>
      <c r="B162" s="31"/>
      <c r="C162" s="31"/>
      <c r="D162" s="31"/>
      <c r="E162" s="31"/>
      <c r="F162" s="32"/>
      <c r="G162" s="31"/>
      <c r="J162" s="33"/>
      <c r="K162" s="33"/>
      <c r="L162" s="197" t="s">
        <v>165</v>
      </c>
      <c r="M162" s="198" t="e">
        <f t="shared" ref="M162:U162" si="54">M159+M161</f>
        <v>#DIV/0!</v>
      </c>
      <c r="N162" s="198" t="e">
        <f t="shared" si="54"/>
        <v>#DIV/0!</v>
      </c>
      <c r="O162" s="198" t="e">
        <f t="shared" si="54"/>
        <v>#DIV/0!</v>
      </c>
      <c r="P162" s="198" t="e">
        <f t="shared" si="54"/>
        <v>#DIV/0!</v>
      </c>
      <c r="Q162" s="198" t="e">
        <f t="shared" si="54"/>
        <v>#DIV/0!</v>
      </c>
      <c r="R162" s="198" t="e">
        <f t="shared" si="54"/>
        <v>#DIV/0!</v>
      </c>
      <c r="S162" s="198" t="e">
        <f t="shared" si="54"/>
        <v>#DIV/0!</v>
      </c>
      <c r="T162" s="198" t="e">
        <f t="shared" si="54"/>
        <v>#DIV/0!</v>
      </c>
      <c r="U162" s="198" t="e">
        <f t="shared" si="54"/>
        <v>#DIV/0!</v>
      </c>
      <c r="V162" s="199" t="e">
        <f>SUM(V145:V155)+V161</f>
        <v>#DIV/0!</v>
      </c>
      <c r="W162" s="254"/>
      <c r="X162" s="254"/>
      <c r="Y162" s="254"/>
      <c r="Z162" s="254"/>
      <c r="AA162" s="254"/>
      <c r="AB162" s="254"/>
      <c r="AC162" s="254"/>
      <c r="AD162" s="254"/>
      <c r="AE162" s="33"/>
    </row>
    <row r="163" spans="1:36" ht="15.6" customHeight="1" x14ac:dyDescent="0.25">
      <c r="A163" s="31"/>
      <c r="B163" s="31"/>
      <c r="C163" s="31"/>
      <c r="D163" s="31"/>
      <c r="E163" s="31"/>
      <c r="F163" s="32"/>
      <c r="G163" s="31"/>
      <c r="J163" s="33"/>
      <c r="K163" s="33"/>
      <c r="L163" s="255" t="s">
        <v>247</v>
      </c>
      <c r="M163" s="451" t="e">
        <f>SUM(M162:O162)</f>
        <v>#DIV/0!</v>
      </c>
      <c r="N163" s="451"/>
      <c r="O163" s="451"/>
      <c r="P163" s="459" t="e">
        <f>SUM(P162:S162)</f>
        <v>#DIV/0!</v>
      </c>
      <c r="Q163" s="460"/>
      <c r="R163" s="460"/>
      <c r="S163" s="461"/>
      <c r="T163" s="451" t="e">
        <f>SUM(T162:U162)</f>
        <v>#DIV/0!</v>
      </c>
      <c r="U163" s="451"/>
      <c r="V163" s="256"/>
      <c r="W163" s="256"/>
      <c r="X163" s="256"/>
      <c r="Y163" s="256"/>
      <c r="Z163" s="256"/>
      <c r="AA163" s="256"/>
      <c r="AB163" s="256"/>
      <c r="AC163" s="256"/>
      <c r="AD163" s="256"/>
      <c r="AE163" s="33"/>
    </row>
    <row r="164" spans="1:36" ht="22.5" customHeight="1" x14ac:dyDescent="0.25">
      <c r="A164" s="31"/>
      <c r="B164" s="31"/>
      <c r="C164" s="31"/>
      <c r="D164" s="31"/>
      <c r="E164" s="31"/>
      <c r="F164" s="32"/>
      <c r="G164" s="31"/>
      <c r="J164" s="33"/>
      <c r="K164" s="33"/>
      <c r="L164" s="257"/>
      <c r="M164" s="462" t="s">
        <v>217</v>
      </c>
      <c r="N164" s="462"/>
      <c r="O164" s="462"/>
      <c r="P164" s="462" t="s">
        <v>218</v>
      </c>
      <c r="Q164" s="462"/>
      <c r="R164" s="462"/>
      <c r="S164" s="462"/>
      <c r="T164" s="463" t="s">
        <v>219</v>
      </c>
      <c r="U164" s="463"/>
      <c r="V164" s="256"/>
      <c r="W164" s="256"/>
      <c r="X164" s="256"/>
      <c r="Y164" s="256"/>
      <c r="Z164" s="256"/>
      <c r="AA164" s="256"/>
      <c r="AB164" s="256"/>
      <c r="AC164" s="256"/>
      <c r="AD164" s="256"/>
      <c r="AE164" s="33"/>
    </row>
    <row r="165" spans="1:36" x14ac:dyDescent="0.25">
      <c r="A165" s="31"/>
      <c r="B165" s="31"/>
      <c r="C165" s="31"/>
      <c r="D165" s="31"/>
      <c r="E165" s="31"/>
      <c r="F165" s="32"/>
      <c r="G165" s="31"/>
      <c r="J165" s="33"/>
      <c r="K165" s="93"/>
      <c r="L165" s="93"/>
      <c r="M165" s="93"/>
      <c r="N165" s="93"/>
      <c r="O165" s="93"/>
      <c r="P165" s="93"/>
      <c r="Q165" s="93"/>
      <c r="R165" s="93"/>
      <c r="S165" s="93"/>
      <c r="T165" s="93"/>
      <c r="U165" s="93"/>
      <c r="V165" s="93"/>
      <c r="W165" s="256"/>
      <c r="X165" s="256"/>
      <c r="Y165" s="256"/>
      <c r="Z165" s="256"/>
      <c r="AA165" s="256"/>
      <c r="AB165" s="256"/>
      <c r="AC165" s="256"/>
      <c r="AD165" s="256"/>
      <c r="AE165" s="33"/>
    </row>
    <row r="166" spans="1:36" ht="80.25" x14ac:dyDescent="0.35">
      <c r="A166" s="31"/>
      <c r="B166" s="31"/>
      <c r="C166" s="258" t="s">
        <v>307</v>
      </c>
      <c r="D166" s="259" t="s">
        <v>308</v>
      </c>
      <c r="E166" s="365" t="s">
        <v>142</v>
      </c>
      <c r="F166" s="366" t="s">
        <v>143</v>
      </c>
      <c r="G166" s="364" t="s">
        <v>144</v>
      </c>
      <c r="J166" s="33"/>
      <c r="K166" s="33"/>
      <c r="L166" s="33"/>
      <c r="M166" s="458" t="s">
        <v>309</v>
      </c>
      <c r="N166" s="458"/>
      <c r="O166" s="458"/>
      <c r="P166" s="458"/>
      <c r="Q166" s="458"/>
      <c r="R166" s="458"/>
      <c r="S166" s="458"/>
      <c r="T166" s="458"/>
      <c r="U166" s="458"/>
      <c r="V166" s="206"/>
      <c r="W166" s="206"/>
      <c r="X166" s="206"/>
      <c r="Y166" s="206"/>
      <c r="Z166" s="206"/>
      <c r="AA166" s="33"/>
      <c r="AB166" s="206"/>
      <c r="AC166" s="206"/>
      <c r="AD166" s="206"/>
      <c r="AE166" s="33"/>
    </row>
    <row r="167" spans="1:36" ht="86.25" customHeight="1" x14ac:dyDescent="0.25">
      <c r="A167" s="31"/>
      <c r="B167" s="260"/>
      <c r="C167" s="117" t="s">
        <v>310</v>
      </c>
      <c r="D167" s="225">
        <f>IF(E22&gt;0,E22, 1)</f>
        <v>1</v>
      </c>
      <c r="E167" s="261"/>
      <c r="F167" s="148">
        <f>MIN(D167,SUM(F168:F176))</f>
        <v>0</v>
      </c>
      <c r="G167" s="262"/>
      <c r="J167" s="33"/>
      <c r="K167" s="33"/>
      <c r="L167" s="151" t="s">
        <v>311</v>
      </c>
      <c r="M167" s="56" t="s">
        <v>92</v>
      </c>
      <c r="N167" s="56" t="s">
        <v>175</v>
      </c>
      <c r="O167" s="56" t="s">
        <v>94</v>
      </c>
      <c r="P167" s="56" t="s">
        <v>95</v>
      </c>
      <c r="Q167" s="56" t="s">
        <v>96</v>
      </c>
      <c r="R167" s="56" t="s">
        <v>97</v>
      </c>
      <c r="S167" s="56" t="s">
        <v>98</v>
      </c>
      <c r="T167" s="56" t="s">
        <v>99</v>
      </c>
      <c r="U167" s="56" t="s">
        <v>100</v>
      </c>
      <c r="V167" s="152" t="s">
        <v>159</v>
      </c>
      <c r="W167" s="153" t="s">
        <v>101</v>
      </c>
      <c r="X167" s="154" t="s">
        <v>102</v>
      </c>
      <c r="Y167" s="154" t="s">
        <v>103</v>
      </c>
      <c r="Z167" s="154" t="s">
        <v>104</v>
      </c>
      <c r="AA167" s="155" t="s">
        <v>176</v>
      </c>
      <c r="AB167" s="154" t="s">
        <v>106</v>
      </c>
      <c r="AC167" s="154" t="s">
        <v>107</v>
      </c>
      <c r="AD167" s="155" t="s">
        <v>108</v>
      </c>
      <c r="AE167" s="33"/>
      <c r="AG167" s="465" t="s">
        <v>224</v>
      </c>
      <c r="AH167" s="466"/>
      <c r="AI167" s="467"/>
    </row>
    <row r="168" spans="1:36" ht="15.75" customHeight="1" x14ac:dyDescent="0.25">
      <c r="A168" s="31"/>
      <c r="B168" s="31"/>
      <c r="C168" s="455" t="s">
        <v>312</v>
      </c>
      <c r="D168" s="263" t="s">
        <v>425</v>
      </c>
      <c r="E168" s="248">
        <f t="shared" ref="E168:E176" si="55">IF(F168&gt;=1, 1,0)</f>
        <v>0</v>
      </c>
      <c r="F168" s="414">
        <v>0</v>
      </c>
      <c r="G168" s="159">
        <f t="shared" ref="G168:G176" si="56">F168/D$167</f>
        <v>0</v>
      </c>
      <c r="J168" s="33"/>
      <c r="K168" s="150" t="s">
        <v>425</v>
      </c>
      <c r="L168" s="210">
        <f t="shared" ref="L168:L176" si="57">G168</f>
        <v>0</v>
      </c>
      <c r="M168" s="179">
        <f>IF($L168=0%,0, IF($L168&lt;10%, 1,IF(AND($L168&gt;=10%,$L168&lt;20%),2,3)))</f>
        <v>0</v>
      </c>
      <c r="N168" s="179">
        <f>IF($L168=0%,0, IF($L168&lt;10%, 1,IF(AND($L168&gt;=10%,$L168&lt;20%),2,3)))</f>
        <v>0</v>
      </c>
      <c r="O168" s="179">
        <f t="shared" ref="O168:O169" si="58">IF($L168=0%,0, IF($L168&lt;10%, 1,IF(AND($L168&gt;=10%,$L168&lt;20%),2,3)))</f>
        <v>0</v>
      </c>
      <c r="P168" s="182"/>
      <c r="Q168" s="182"/>
      <c r="R168" s="182"/>
      <c r="S168" s="182"/>
      <c r="T168" s="182"/>
      <c r="U168" s="182"/>
      <c r="V168" s="183">
        <f t="shared" ref="V168:V179" si="59">SUM(M168:U168)</f>
        <v>0</v>
      </c>
      <c r="W168" s="179">
        <f t="shared" ref="W168:W176" si="60">IF($L168&gt;0, 1, 0)</f>
        <v>0</v>
      </c>
      <c r="X168" s="182"/>
      <c r="Y168" s="182"/>
      <c r="Z168" s="182"/>
      <c r="AA168" s="177"/>
      <c r="AB168" s="182"/>
      <c r="AC168" s="182"/>
      <c r="AD168" s="182"/>
      <c r="AE168" s="33"/>
      <c r="AG168" s="343" t="s">
        <v>313</v>
      </c>
      <c r="AH168" s="343" t="s">
        <v>314</v>
      </c>
      <c r="AI168" s="343" t="s">
        <v>194</v>
      </c>
    </row>
    <row r="169" spans="1:36" ht="15.6" customHeight="1" x14ac:dyDescent="0.25">
      <c r="A169" s="31"/>
      <c r="B169" s="31"/>
      <c r="C169" s="438"/>
      <c r="D169" s="231" t="s">
        <v>426</v>
      </c>
      <c r="E169" s="170">
        <f>IF(F169&gt;=1, 1,0)</f>
        <v>0</v>
      </c>
      <c r="F169" s="273">
        <v>0</v>
      </c>
      <c r="G169" s="159">
        <f t="shared" si="56"/>
        <v>0</v>
      </c>
      <c r="J169" s="33"/>
      <c r="K169" s="150" t="s">
        <v>426</v>
      </c>
      <c r="L169" s="210">
        <f t="shared" si="57"/>
        <v>0</v>
      </c>
      <c r="M169" s="179">
        <f>IF($L169=0%,0, IF($L169&lt;10%, 1,IF(AND($L169&gt;=10%,$L169&lt;20%),2,3)))</f>
        <v>0</v>
      </c>
      <c r="N169" s="179">
        <f>IF($L169=0%,0, IF($L169&lt;10%, 1,IF(AND($L169&gt;=10%,$L169&lt;20%),2,3)))</f>
        <v>0</v>
      </c>
      <c r="O169" s="182">
        <f t="shared" si="58"/>
        <v>0</v>
      </c>
      <c r="P169" s="182"/>
      <c r="Q169" s="182"/>
      <c r="R169" s="182"/>
      <c r="S169" s="182"/>
      <c r="T169" s="182"/>
      <c r="U169" s="182"/>
      <c r="V169" s="183">
        <f t="shared" si="59"/>
        <v>0</v>
      </c>
      <c r="W169" s="179">
        <f t="shared" si="60"/>
        <v>0</v>
      </c>
      <c r="X169" s="182"/>
      <c r="Y169" s="182"/>
      <c r="Z169" s="182"/>
      <c r="AA169" s="182"/>
      <c r="AB169" s="182"/>
      <c r="AC169" s="182"/>
      <c r="AD169" s="182"/>
      <c r="AE169" s="33"/>
      <c r="AG169" s="343" t="s">
        <v>313</v>
      </c>
      <c r="AH169" s="343" t="s">
        <v>314</v>
      </c>
      <c r="AI169" s="343" t="s">
        <v>194</v>
      </c>
    </row>
    <row r="170" spans="1:36" ht="15.95" customHeight="1" x14ac:dyDescent="0.25">
      <c r="A170" s="31"/>
      <c r="B170" s="31"/>
      <c r="C170" s="438"/>
      <c r="D170" s="265" t="s">
        <v>431</v>
      </c>
      <c r="E170" s="170">
        <f t="shared" si="55"/>
        <v>0</v>
      </c>
      <c r="F170" s="264">
        <v>0</v>
      </c>
      <c r="G170" s="159">
        <f t="shared" si="56"/>
        <v>0</v>
      </c>
      <c r="J170" s="33"/>
      <c r="K170" s="266" t="s">
        <v>315</v>
      </c>
      <c r="L170" s="210">
        <f t="shared" si="57"/>
        <v>0</v>
      </c>
      <c r="M170" s="179">
        <f>IF($L170=0%,0, IF($L170&lt;10%, 1,IF(AND($L170&gt;=10%,$L170&lt;30%),2,3)))</f>
        <v>0</v>
      </c>
      <c r="N170" s="179"/>
      <c r="O170" s="182"/>
      <c r="P170" s="182"/>
      <c r="Q170" s="182"/>
      <c r="R170" s="179">
        <f>IF($L170=0%,0, IF($L170&lt;10%, 1,IF(AND($L170&gt;=10%,$L170&lt;30%),2,3)))</f>
        <v>0</v>
      </c>
      <c r="S170" s="179"/>
      <c r="T170" s="182"/>
      <c r="U170" s="182"/>
      <c r="V170" s="183">
        <f t="shared" si="59"/>
        <v>0</v>
      </c>
      <c r="W170" s="179">
        <f t="shared" si="60"/>
        <v>0</v>
      </c>
      <c r="X170" s="182"/>
      <c r="Y170" s="182"/>
      <c r="Z170" s="179">
        <f>IF($L170&gt;0, 1, 0)</f>
        <v>0</v>
      </c>
      <c r="AA170" s="182"/>
      <c r="AB170" s="182"/>
      <c r="AC170" s="182"/>
      <c r="AD170" s="182"/>
      <c r="AE170" s="33"/>
      <c r="AG170" s="343" t="s">
        <v>313</v>
      </c>
      <c r="AH170" s="349" t="s">
        <v>316</v>
      </c>
      <c r="AI170" s="349" t="s">
        <v>317</v>
      </c>
    </row>
    <row r="171" spans="1:36" ht="15.95" customHeight="1" x14ac:dyDescent="0.25">
      <c r="A171" s="31"/>
      <c r="B171" s="186"/>
      <c r="C171" s="438"/>
      <c r="D171" s="267" t="s">
        <v>427</v>
      </c>
      <c r="E171" s="170">
        <f t="shared" si="55"/>
        <v>0</v>
      </c>
      <c r="F171" s="415">
        <v>0</v>
      </c>
      <c r="G171" s="159">
        <f t="shared" si="56"/>
        <v>0</v>
      </c>
      <c r="J171" s="33"/>
      <c r="K171" s="266" t="s">
        <v>318</v>
      </c>
      <c r="L171" s="210">
        <f t="shared" si="57"/>
        <v>0</v>
      </c>
      <c r="M171" s="179">
        <f>IF($L171=0%,0, IF($L171&lt;10%, 1,IF(AND($L171&gt;=10%,$L171&lt;30%),2,3)))</f>
        <v>0</v>
      </c>
      <c r="N171" s="182"/>
      <c r="O171" s="182"/>
      <c r="P171" s="182"/>
      <c r="Q171" s="182"/>
      <c r="R171" s="179">
        <f>IF($L171=0%,0, IF($L171&lt;10%, 1,IF(AND($L171&gt;=10%,$L171&lt;30%),2,3)))</f>
        <v>0</v>
      </c>
      <c r="S171" s="179"/>
      <c r="T171" s="182"/>
      <c r="U171" s="182"/>
      <c r="V171" s="183">
        <f t="shared" si="59"/>
        <v>0</v>
      </c>
      <c r="W171" s="179">
        <f t="shared" si="60"/>
        <v>0</v>
      </c>
      <c r="X171" s="182"/>
      <c r="Y171" s="182"/>
      <c r="Z171" s="179">
        <f>IF($L171&gt;0, 1, 0)</f>
        <v>0</v>
      </c>
      <c r="AA171" s="182"/>
      <c r="AB171" s="182"/>
      <c r="AC171" s="182"/>
      <c r="AD171" s="182"/>
      <c r="AE171" s="33"/>
      <c r="AG171" s="343" t="s">
        <v>319</v>
      </c>
      <c r="AH171" s="349" t="s">
        <v>320</v>
      </c>
      <c r="AI171" s="349" t="s">
        <v>317</v>
      </c>
    </row>
    <row r="172" spans="1:36" ht="16.5" customHeight="1" x14ac:dyDescent="0.25">
      <c r="A172" s="31"/>
      <c r="B172" s="186"/>
      <c r="C172" s="438"/>
      <c r="D172" s="268" t="s">
        <v>428</v>
      </c>
      <c r="E172" s="170">
        <f t="shared" si="55"/>
        <v>0</v>
      </c>
      <c r="F172" s="411">
        <v>0</v>
      </c>
      <c r="G172" s="159">
        <f t="shared" si="56"/>
        <v>0</v>
      </c>
      <c r="H172" s="368"/>
      <c r="J172" s="33"/>
      <c r="K172" s="266" t="s">
        <v>321</v>
      </c>
      <c r="L172" s="210">
        <f t="shared" si="57"/>
        <v>0</v>
      </c>
      <c r="M172" s="182">
        <f>IF($F172&lt;2000,0, IF(AND($F172&gt;=2000,$F172&lt;=2500),2,3))</f>
        <v>0</v>
      </c>
      <c r="N172" s="182"/>
      <c r="O172" s="182"/>
      <c r="P172" s="182"/>
      <c r="Q172" s="182"/>
      <c r="R172" s="182">
        <f>IF($F172&lt;2000,0, IF(AND($F172&gt;=2000,$F172&lt;=2500),2,3))</f>
        <v>0</v>
      </c>
      <c r="S172" s="179"/>
      <c r="T172" s="182"/>
      <c r="U172" s="182"/>
      <c r="V172" s="183">
        <f t="shared" si="59"/>
        <v>0</v>
      </c>
      <c r="W172" s="179">
        <f t="shared" si="60"/>
        <v>0</v>
      </c>
      <c r="X172" s="182"/>
      <c r="Y172" s="182"/>
      <c r="Z172" s="179">
        <f>IF($L172&gt;0, 1, 0)</f>
        <v>0</v>
      </c>
      <c r="AA172" s="182"/>
      <c r="AB172" s="182"/>
      <c r="AC172" s="182"/>
      <c r="AD172" s="182"/>
      <c r="AE172" s="33"/>
      <c r="AG172" s="343"/>
      <c r="AH172" s="349" t="s">
        <v>322</v>
      </c>
      <c r="AI172" s="349" t="s">
        <v>323</v>
      </c>
      <c r="AJ172" s="234"/>
    </row>
    <row r="173" spans="1:36" s="13" customFormat="1" ht="15.6" customHeight="1" x14ac:dyDescent="0.25">
      <c r="A173" s="34"/>
      <c r="B173" s="34"/>
      <c r="C173" s="438"/>
      <c r="D173" s="346" t="s">
        <v>324</v>
      </c>
      <c r="E173" s="165">
        <f>IF(F173&gt;=1, 1,0)</f>
        <v>0</v>
      </c>
      <c r="F173" s="411">
        <v>0</v>
      </c>
      <c r="G173" s="159">
        <f t="shared" si="56"/>
        <v>0</v>
      </c>
      <c r="H173" s="40"/>
      <c r="I173" s="40"/>
      <c r="J173" s="41"/>
      <c r="K173" s="161" t="s">
        <v>325</v>
      </c>
      <c r="L173" s="162">
        <f>G173</f>
        <v>0</v>
      </c>
      <c r="M173" s="163">
        <f>IF($L173=0%,0, IF($L173&lt;50%, 1,IF(AND($L173&gt;=50%,$L173&lt;70%),2,3)))</f>
        <v>0</v>
      </c>
      <c r="N173" s="163">
        <f>IF($L173=0%,0, IF($L173&lt;50%, 1,IF(AND($L173&gt;=50%,$L173&lt;70%),2,3)))</f>
        <v>0</v>
      </c>
      <c r="O173" s="163"/>
      <c r="P173" s="163">
        <f>IF($L173=0%,0, IF($L173&lt;50%, 1,IF(AND($L173&gt;=50%,$L173&lt;70%),2,3)))</f>
        <v>0</v>
      </c>
      <c r="Q173" s="163"/>
      <c r="R173" s="163"/>
      <c r="S173" s="163"/>
      <c r="T173" s="163">
        <f>IF($L173=0%,0, IF($L173&lt;50%, 1,IF(AND($L173&gt;=50%,$L173&lt;70%),2,3)))</f>
        <v>0</v>
      </c>
      <c r="U173" s="163"/>
      <c r="V173" s="164">
        <f>SUM(M173:U173)</f>
        <v>0</v>
      </c>
      <c r="W173" s="163">
        <f>IF($L173&gt;0, 1, 0)</f>
        <v>0</v>
      </c>
      <c r="X173" s="163"/>
      <c r="Y173" s="163"/>
      <c r="Z173" s="179">
        <f>IF($L173&gt;0, 1, 0)</f>
        <v>0</v>
      </c>
      <c r="AA173" s="163"/>
      <c r="AB173" s="163"/>
      <c r="AC173" s="163"/>
      <c r="AD173" s="163"/>
      <c r="AE173" s="41"/>
      <c r="AF173" s="340"/>
      <c r="AG173" s="348" t="s">
        <v>326</v>
      </c>
      <c r="AH173" s="348" t="s">
        <v>327</v>
      </c>
      <c r="AI173" s="348" t="s">
        <v>300</v>
      </c>
    </row>
    <row r="174" spans="1:36" s="13" customFormat="1" ht="15.6" customHeight="1" x14ac:dyDescent="0.25">
      <c r="A174" s="34"/>
      <c r="B174" s="34"/>
      <c r="C174" s="438"/>
      <c r="D174" s="346" t="s">
        <v>328</v>
      </c>
      <c r="E174" s="165">
        <f>IF(F174&gt;=1, 1,0)</f>
        <v>0</v>
      </c>
      <c r="F174" s="411">
        <v>0</v>
      </c>
      <c r="G174" s="159">
        <f>F174/D$167</f>
        <v>0</v>
      </c>
      <c r="H174" s="40"/>
      <c r="I174" s="40"/>
      <c r="J174" s="41"/>
      <c r="K174" s="161" t="s">
        <v>329</v>
      </c>
      <c r="L174" s="162">
        <f>G174</f>
        <v>0</v>
      </c>
      <c r="M174" s="179">
        <f>IF($L174=0%,0, IF($L174&lt;20%, 1,2))</f>
        <v>0</v>
      </c>
      <c r="N174" s="179">
        <f>IF($L174=0%,0, IF($L174&lt;20%, 1,2))</f>
        <v>0</v>
      </c>
      <c r="O174" s="163"/>
      <c r="P174" s="163"/>
      <c r="Q174" s="163"/>
      <c r="R174" s="163"/>
      <c r="S174" s="163"/>
      <c r="T174" s="163"/>
      <c r="U174" s="163"/>
      <c r="V174" s="164">
        <f>SUM(M174:U174)</f>
        <v>0</v>
      </c>
      <c r="W174" s="163"/>
      <c r="X174" s="163"/>
      <c r="Y174" s="163"/>
      <c r="Z174" s="163"/>
      <c r="AA174" s="163"/>
      <c r="AB174" s="163"/>
      <c r="AC174" s="163"/>
      <c r="AD174" s="163"/>
      <c r="AE174" s="41"/>
      <c r="AF174" s="340"/>
      <c r="AG174" s="348" t="s">
        <v>330</v>
      </c>
      <c r="AH174" s="348" t="s">
        <v>331</v>
      </c>
      <c r="AI174" s="341"/>
    </row>
    <row r="175" spans="1:36" x14ac:dyDescent="0.25">
      <c r="A175" s="31"/>
      <c r="B175" s="31"/>
      <c r="C175" s="438"/>
      <c r="D175" s="270" t="s">
        <v>429</v>
      </c>
      <c r="E175" s="170">
        <f>IF(F175&gt;=1, 1,0)</f>
        <v>0</v>
      </c>
      <c r="F175" s="269">
        <v>0</v>
      </c>
      <c r="G175" s="159">
        <f>F175/D$167</f>
        <v>0</v>
      </c>
      <c r="J175" s="33"/>
      <c r="K175" s="150" t="s">
        <v>429</v>
      </c>
      <c r="L175" s="210">
        <f t="shared" si="57"/>
        <v>0</v>
      </c>
      <c r="M175" s="182"/>
      <c r="N175" s="182"/>
      <c r="O175" s="182"/>
      <c r="P175" s="182"/>
      <c r="Q175" s="182"/>
      <c r="R175" s="179">
        <f>IF($L175=0%,0, IF($L175&lt;5%, 1,IF(AND($L175&gt;=5%,$L175&lt;15%),2,3)))</f>
        <v>0</v>
      </c>
      <c r="S175" s="179"/>
      <c r="T175" s="182"/>
      <c r="U175" s="182"/>
      <c r="V175" s="183">
        <f t="shared" si="59"/>
        <v>0</v>
      </c>
      <c r="W175" s="179">
        <f t="shared" si="60"/>
        <v>0</v>
      </c>
      <c r="X175" s="182"/>
      <c r="Y175" s="179">
        <f>IF($L175&gt;0, 1, 0)</f>
        <v>0</v>
      </c>
      <c r="Z175" s="179">
        <f>IF($L175&gt;0, 1, 0)</f>
        <v>0</v>
      </c>
      <c r="AA175" s="179">
        <f>IF($L175&gt;0, 1, 0)</f>
        <v>0</v>
      </c>
      <c r="AB175" s="179">
        <f t="shared" ref="AB175:AD175" si="61">IF($L175&gt;0, 1, 0)</f>
        <v>0</v>
      </c>
      <c r="AC175" s="179">
        <f t="shared" si="61"/>
        <v>0</v>
      </c>
      <c r="AD175" s="179">
        <f t="shared" si="61"/>
        <v>0</v>
      </c>
      <c r="AE175" s="33"/>
      <c r="AG175" s="343" t="s">
        <v>192</v>
      </c>
      <c r="AH175" s="343" t="s">
        <v>270</v>
      </c>
      <c r="AI175" s="343" t="s">
        <v>265</v>
      </c>
    </row>
    <row r="176" spans="1:36" ht="16.350000000000001" customHeight="1" thickBot="1" x14ac:dyDescent="0.3">
      <c r="A176" s="31"/>
      <c r="B176" s="31"/>
      <c r="C176" s="454"/>
      <c r="D176" s="270" t="s">
        <v>430</v>
      </c>
      <c r="E176" s="165">
        <f t="shared" si="55"/>
        <v>0</v>
      </c>
      <c r="F176" s="411">
        <v>0</v>
      </c>
      <c r="G176" s="159">
        <f t="shared" si="56"/>
        <v>0</v>
      </c>
      <c r="J176" s="33"/>
      <c r="K176" s="150" t="s">
        <v>430</v>
      </c>
      <c r="L176" s="271">
        <f t="shared" si="57"/>
        <v>0</v>
      </c>
      <c r="M176" s="214"/>
      <c r="N176" s="214"/>
      <c r="O176" s="214">
        <f>IF($L176=0%,0, IF($L176&lt;5%, 1,IF(AND($L176&gt;=5%,$L176&lt;15%),2,3)))</f>
        <v>0</v>
      </c>
      <c r="P176" s="214"/>
      <c r="Q176" s="214"/>
      <c r="R176" s="214"/>
      <c r="S176" s="214"/>
      <c r="T176" s="214"/>
      <c r="U176" s="214"/>
      <c r="V176" s="217">
        <f t="shared" si="59"/>
        <v>0</v>
      </c>
      <c r="W176" s="216">
        <f t="shared" si="60"/>
        <v>0</v>
      </c>
      <c r="X176" s="214"/>
      <c r="Y176" s="214"/>
      <c r="Z176" s="214"/>
      <c r="AA176" s="214"/>
      <c r="AB176" s="214"/>
      <c r="AC176" s="214"/>
      <c r="AD176" s="214"/>
      <c r="AE176" s="33"/>
      <c r="AG176" s="343" t="s">
        <v>192</v>
      </c>
      <c r="AH176" s="343" t="s">
        <v>270</v>
      </c>
      <c r="AI176" s="343" t="s">
        <v>265</v>
      </c>
    </row>
    <row r="177" spans="1:35" ht="15.75" customHeight="1" x14ac:dyDescent="0.25">
      <c r="A177" s="31"/>
      <c r="B177" s="31"/>
      <c r="C177" s="442" t="s">
        <v>332</v>
      </c>
      <c r="D177" s="272" t="s">
        <v>211</v>
      </c>
      <c r="E177" s="273">
        <v>0</v>
      </c>
      <c r="F177" s="64"/>
      <c r="G177" s="31"/>
      <c r="J177" s="33"/>
      <c r="K177" s="150" t="s">
        <v>212</v>
      </c>
      <c r="L177" s="176">
        <f>E177</f>
        <v>0</v>
      </c>
      <c r="M177" s="177"/>
      <c r="N177" s="177"/>
      <c r="O177" s="177"/>
      <c r="P177" s="177"/>
      <c r="Q177" s="177">
        <f>IF($L177=1,0.1,0)</f>
        <v>0</v>
      </c>
      <c r="R177" s="177"/>
      <c r="S177" s="177"/>
      <c r="T177" s="177"/>
      <c r="U177" s="177"/>
      <c r="V177" s="178">
        <f t="shared" si="59"/>
        <v>0</v>
      </c>
      <c r="W177" s="423">
        <f>IF($L177&gt;0, 1, 0)</f>
        <v>0</v>
      </c>
      <c r="X177" s="177"/>
      <c r="Y177" s="177"/>
      <c r="Z177" s="177"/>
      <c r="AA177" s="177"/>
      <c r="AB177" s="177"/>
      <c r="AC177" s="177"/>
      <c r="AD177" s="177"/>
      <c r="AE177" s="33"/>
    </row>
    <row r="178" spans="1:35" ht="17.25" customHeight="1" x14ac:dyDescent="0.25">
      <c r="A178" s="31"/>
      <c r="B178" s="31"/>
      <c r="C178" s="442"/>
      <c r="D178" s="274" t="s">
        <v>333</v>
      </c>
      <c r="E178" s="273">
        <v>0</v>
      </c>
      <c r="F178" s="64"/>
      <c r="G178" s="31"/>
      <c r="J178" s="33"/>
      <c r="K178" s="150" t="s">
        <v>334</v>
      </c>
      <c r="L178" s="176">
        <f>E178</f>
        <v>0</v>
      </c>
      <c r="M178" s="182"/>
      <c r="N178" s="182"/>
      <c r="O178" s="182"/>
      <c r="P178" s="182"/>
      <c r="Q178" s="182"/>
      <c r="R178" s="177">
        <f>IF($L178=1,0.1,0)</f>
        <v>0</v>
      </c>
      <c r="S178" s="177"/>
      <c r="T178" s="182"/>
      <c r="U178" s="182"/>
      <c r="V178" s="183">
        <f t="shared" si="59"/>
        <v>0</v>
      </c>
      <c r="W178" s="423">
        <f>IF($L178&gt;0, 1, 0)</f>
        <v>0</v>
      </c>
      <c r="X178" s="182"/>
      <c r="Y178" s="182"/>
      <c r="Z178" s="182"/>
      <c r="AA178" s="182"/>
      <c r="AB178" s="182"/>
      <c r="AC178" s="182"/>
      <c r="AD178" s="182"/>
      <c r="AE178" s="33"/>
    </row>
    <row r="179" spans="1:35" ht="17.25" customHeight="1" x14ac:dyDescent="0.25">
      <c r="A179" s="31"/>
      <c r="B179" s="31"/>
      <c r="C179" s="442"/>
      <c r="D179" s="275" t="s">
        <v>335</v>
      </c>
      <c r="E179" s="273">
        <v>0</v>
      </c>
      <c r="F179" s="64"/>
      <c r="G179" s="31"/>
      <c r="J179" s="33"/>
      <c r="K179" s="150" t="s">
        <v>336</v>
      </c>
      <c r="L179" s="176">
        <f>E179</f>
        <v>0</v>
      </c>
      <c r="M179" s="182"/>
      <c r="N179" s="182"/>
      <c r="O179" s="182"/>
      <c r="P179" s="182"/>
      <c r="Q179" s="182"/>
      <c r="R179" s="177">
        <f>IF($L179=1,0.1,0)</f>
        <v>0</v>
      </c>
      <c r="S179" s="177"/>
      <c r="T179" s="182"/>
      <c r="U179" s="182"/>
      <c r="V179" s="183">
        <f t="shared" si="59"/>
        <v>0</v>
      </c>
      <c r="W179" s="423">
        <f>IF($L179&gt;0, 1, 0)</f>
        <v>0</v>
      </c>
      <c r="X179" s="182"/>
      <c r="Y179" s="182"/>
      <c r="Z179" s="179">
        <f>IF($L179&gt;0, 1, 0)</f>
        <v>0</v>
      </c>
      <c r="AA179" s="182"/>
      <c r="AB179" s="182"/>
      <c r="AC179" s="182"/>
      <c r="AD179" s="182"/>
      <c r="AE179" s="33"/>
    </row>
    <row r="180" spans="1:35" x14ac:dyDescent="0.25">
      <c r="A180" s="31"/>
      <c r="B180" s="31"/>
      <c r="C180" s="442"/>
      <c r="D180" s="276" t="s">
        <v>213</v>
      </c>
      <c r="E180" s="273">
        <v>0</v>
      </c>
      <c r="F180" s="64"/>
      <c r="G180" s="31"/>
      <c r="J180" s="33"/>
      <c r="K180" s="150" t="str">
        <f>D180</f>
        <v>Altro (specificare): ……………………………...</v>
      </c>
      <c r="L180" s="176">
        <f>E180</f>
        <v>0</v>
      </c>
      <c r="M180" s="182"/>
      <c r="N180" s="182"/>
      <c r="O180" s="182"/>
      <c r="P180" s="182"/>
      <c r="Q180" s="182"/>
      <c r="R180" s="182"/>
      <c r="S180" s="177"/>
      <c r="T180" s="182"/>
      <c r="U180" s="182"/>
      <c r="V180" s="178">
        <f>L180</f>
        <v>0</v>
      </c>
      <c r="W180" s="182"/>
      <c r="X180" s="182"/>
      <c r="Y180" s="182"/>
      <c r="Z180" s="182"/>
      <c r="AA180" s="182"/>
      <c r="AB180" s="182"/>
      <c r="AC180" s="182"/>
      <c r="AD180" s="182"/>
      <c r="AE180" s="33"/>
    </row>
    <row r="181" spans="1:35" x14ac:dyDescent="0.25">
      <c r="A181" s="31"/>
      <c r="B181" s="31"/>
      <c r="C181" s="31"/>
      <c r="D181" s="31"/>
      <c r="E181" s="31"/>
      <c r="F181" s="32"/>
      <c r="G181" s="31"/>
      <c r="J181" s="33"/>
      <c r="K181" s="33"/>
      <c r="L181" s="33"/>
      <c r="M181" s="33"/>
      <c r="N181" s="33"/>
      <c r="O181" s="33"/>
      <c r="P181" s="33"/>
      <c r="Q181" s="33"/>
      <c r="R181" s="33"/>
      <c r="S181" s="33"/>
      <c r="T181" s="33"/>
      <c r="U181" s="33"/>
      <c r="V181" s="33"/>
      <c r="W181" s="33"/>
      <c r="X181" s="33"/>
      <c r="Y181" s="33"/>
      <c r="Z181" s="33"/>
      <c r="AA181" s="33"/>
      <c r="AB181" s="33"/>
      <c r="AC181" s="33"/>
      <c r="AD181" s="33"/>
      <c r="AE181" s="33"/>
    </row>
    <row r="182" spans="1:35" x14ac:dyDescent="0.25">
      <c r="A182" s="31"/>
      <c r="B182" s="31"/>
      <c r="C182" s="31"/>
      <c r="D182" s="31"/>
      <c r="E182" s="31"/>
      <c r="F182" s="32"/>
      <c r="G182" s="31"/>
      <c r="J182" s="33"/>
      <c r="K182" s="33"/>
      <c r="L182" s="187" t="s">
        <v>162</v>
      </c>
      <c r="M182" s="183">
        <f>($L168*M168+$L169*M169+$L170*M170+$L171*M171+$L172*M172+$L173*M173+$L174*M174+$L175*M175+$L176*M176)</f>
        <v>0</v>
      </c>
      <c r="N182" s="183">
        <f t="shared" ref="N182:V182" si="62">($L168*N168+$L169*N169+$L170*N170+$L171*N171+N172+$L173*N173+$L174*N174+$L175*N175+$L176*N176)</f>
        <v>0</v>
      </c>
      <c r="O182" s="183">
        <f t="shared" si="62"/>
        <v>0</v>
      </c>
      <c r="P182" s="183">
        <f t="shared" si="62"/>
        <v>0</v>
      </c>
      <c r="Q182" s="183">
        <f t="shared" si="62"/>
        <v>0</v>
      </c>
      <c r="R182" s="183">
        <f t="shared" si="62"/>
        <v>0</v>
      </c>
      <c r="S182" s="183">
        <f t="shared" si="62"/>
        <v>0</v>
      </c>
      <c r="T182" s="183">
        <f t="shared" si="62"/>
        <v>0</v>
      </c>
      <c r="U182" s="183">
        <f t="shared" si="62"/>
        <v>0</v>
      </c>
      <c r="V182" s="183">
        <f t="shared" si="62"/>
        <v>0</v>
      </c>
      <c r="W182" s="179">
        <f>SUM(W168:W180)</f>
        <v>0</v>
      </c>
      <c r="X182" s="179">
        <f t="shared" ref="X182:AD182" si="63">SUM(X168:X180)</f>
        <v>0</v>
      </c>
      <c r="Y182" s="179">
        <f t="shared" si="63"/>
        <v>0</v>
      </c>
      <c r="Z182" s="179">
        <f t="shared" si="63"/>
        <v>0</v>
      </c>
      <c r="AA182" s="179">
        <f t="shared" si="63"/>
        <v>0</v>
      </c>
      <c r="AB182" s="179">
        <f t="shared" si="63"/>
        <v>0</v>
      </c>
      <c r="AC182" s="179">
        <f t="shared" si="63"/>
        <v>0</v>
      </c>
      <c r="AD182" s="179">
        <f t="shared" si="63"/>
        <v>0</v>
      </c>
      <c r="AE182" s="33"/>
    </row>
    <row r="183" spans="1:35" ht="16.5" thickBot="1" x14ac:dyDescent="0.3">
      <c r="A183" s="31"/>
      <c r="B183" s="31"/>
      <c r="C183" s="31"/>
      <c r="D183" s="31"/>
      <c r="E183" s="31"/>
      <c r="F183" s="32"/>
      <c r="G183" s="31"/>
      <c r="J183" s="33"/>
      <c r="K183" s="33"/>
      <c r="L183" s="189" t="s">
        <v>163</v>
      </c>
      <c r="M183" s="190">
        <f t="shared" ref="M183:U183" si="64">$L177*M177+$L178*M178+$L179*M179+$L180*M180</f>
        <v>0</v>
      </c>
      <c r="N183" s="190">
        <f t="shared" si="64"/>
        <v>0</v>
      </c>
      <c r="O183" s="190">
        <f t="shared" si="64"/>
        <v>0</v>
      </c>
      <c r="P183" s="190">
        <f t="shared" si="64"/>
        <v>0</v>
      </c>
      <c r="Q183" s="190">
        <f t="shared" si="64"/>
        <v>0</v>
      </c>
      <c r="R183" s="190">
        <f t="shared" si="64"/>
        <v>0</v>
      </c>
      <c r="S183" s="190">
        <f t="shared" si="64"/>
        <v>0</v>
      </c>
      <c r="T183" s="190">
        <f t="shared" si="64"/>
        <v>0</v>
      </c>
      <c r="U183" s="277">
        <f t="shared" si="64"/>
        <v>0</v>
      </c>
      <c r="V183" s="278">
        <f>SUM(M183:U183)</f>
        <v>0</v>
      </c>
      <c r="W183" s="191"/>
      <c r="X183" s="191"/>
      <c r="Y183" s="191"/>
      <c r="Z183" s="191"/>
      <c r="AA183" s="191"/>
      <c r="AB183" s="191"/>
      <c r="AC183" s="191"/>
      <c r="AD183" s="191"/>
      <c r="AE183" s="33"/>
    </row>
    <row r="184" spans="1:35" ht="16.5" thickTop="1" x14ac:dyDescent="0.25">
      <c r="A184" s="31"/>
      <c r="B184" s="31"/>
      <c r="C184" s="31"/>
      <c r="D184" s="31"/>
      <c r="E184" s="31"/>
      <c r="F184" s="32"/>
      <c r="G184" s="31"/>
      <c r="J184" s="33"/>
      <c r="K184" s="33"/>
      <c r="L184" s="55" t="s">
        <v>306</v>
      </c>
      <c r="M184" s="131">
        <f t="shared" ref="M184:V184" si="65">SUM(M182:M183)</f>
        <v>0</v>
      </c>
      <c r="N184" s="131">
        <f t="shared" si="65"/>
        <v>0</v>
      </c>
      <c r="O184" s="131">
        <f t="shared" si="65"/>
        <v>0</v>
      </c>
      <c r="P184" s="131">
        <f t="shared" si="65"/>
        <v>0</v>
      </c>
      <c r="Q184" s="131">
        <f t="shared" si="65"/>
        <v>0</v>
      </c>
      <c r="R184" s="131">
        <f t="shared" si="65"/>
        <v>0</v>
      </c>
      <c r="S184" s="131">
        <f t="shared" si="65"/>
        <v>0</v>
      </c>
      <c r="T184" s="131">
        <f t="shared" si="65"/>
        <v>0</v>
      </c>
      <c r="U184" s="131">
        <f t="shared" si="65"/>
        <v>0</v>
      </c>
      <c r="V184" s="192">
        <f t="shared" si="65"/>
        <v>0</v>
      </c>
      <c r="W184" s="192"/>
      <c r="X184" s="192"/>
      <c r="Y184" s="192"/>
      <c r="Z184" s="192"/>
      <c r="AA184" s="192"/>
      <c r="AB184" s="192"/>
      <c r="AC184" s="192"/>
      <c r="AD184" s="192"/>
      <c r="AE184" s="33"/>
    </row>
    <row r="185" spans="1:35" x14ac:dyDescent="0.25">
      <c r="A185" s="31"/>
      <c r="B185" s="31"/>
      <c r="C185" s="31"/>
      <c r="D185" s="31"/>
      <c r="E185" s="31"/>
      <c r="F185" s="32"/>
      <c r="G185" s="31"/>
      <c r="J185" s="33"/>
      <c r="K185" s="33"/>
      <c r="L185" s="193" t="s">
        <v>215</v>
      </c>
      <c r="M185" s="194">
        <f t="shared" ref="M185:U185" si="66">IF(($F168*M168+$F169*M169+$F170*M170+$F171*M171+$F172*M172+$F175*M175+$F176*M176)&gt;$F$166,$F$166,($F168*M168+$F169*M169+$F170*M170+$F171*M171+$F172*M172+$F175*M175+$F176*M176))</f>
        <v>0</v>
      </c>
      <c r="N185" s="194">
        <f t="shared" si="66"/>
        <v>0</v>
      </c>
      <c r="O185" s="194">
        <f t="shared" si="66"/>
        <v>0</v>
      </c>
      <c r="P185" s="194">
        <f t="shared" si="66"/>
        <v>0</v>
      </c>
      <c r="Q185" s="194">
        <f t="shared" si="66"/>
        <v>0</v>
      </c>
      <c r="R185" s="194">
        <f t="shared" si="66"/>
        <v>0</v>
      </c>
      <c r="S185" s="194">
        <f t="shared" si="66"/>
        <v>0</v>
      </c>
      <c r="T185" s="194">
        <f t="shared" si="66"/>
        <v>0</v>
      </c>
      <c r="U185" s="194">
        <f t="shared" si="66"/>
        <v>0</v>
      </c>
      <c r="V185" s="192"/>
      <c r="W185" s="192"/>
      <c r="X185" s="192"/>
      <c r="Y185" s="192"/>
      <c r="Z185" s="192"/>
      <c r="AA185" s="192"/>
      <c r="AB185" s="192"/>
      <c r="AC185" s="192"/>
      <c r="AD185" s="192"/>
      <c r="AE185" s="33"/>
    </row>
    <row r="186" spans="1:35" x14ac:dyDescent="0.25">
      <c r="A186" s="31"/>
      <c r="B186" s="31"/>
      <c r="C186" s="31"/>
      <c r="D186" s="31"/>
      <c r="E186" s="31"/>
      <c r="F186" s="32"/>
      <c r="G186" s="31"/>
      <c r="J186" s="33"/>
      <c r="K186" s="33"/>
      <c r="L186" s="195" t="s">
        <v>216</v>
      </c>
      <c r="M186" s="196">
        <f t="shared" ref="M186:U186" si="67">IF(M185&gt;500, 1, 0)</f>
        <v>0</v>
      </c>
      <c r="N186" s="196">
        <f t="shared" si="67"/>
        <v>0</v>
      </c>
      <c r="O186" s="196">
        <f t="shared" si="67"/>
        <v>0</v>
      </c>
      <c r="P186" s="196">
        <f t="shared" si="67"/>
        <v>0</v>
      </c>
      <c r="Q186" s="196">
        <f t="shared" si="67"/>
        <v>0</v>
      </c>
      <c r="R186" s="196">
        <f t="shared" si="67"/>
        <v>0</v>
      </c>
      <c r="S186" s="196">
        <f t="shared" si="67"/>
        <v>0</v>
      </c>
      <c r="T186" s="196">
        <f t="shared" si="67"/>
        <v>0</v>
      </c>
      <c r="U186" s="196">
        <f t="shared" si="67"/>
        <v>0</v>
      </c>
      <c r="V186" s="196">
        <f>SUM(M186:U186)</f>
        <v>0</v>
      </c>
      <c r="W186" s="192"/>
      <c r="X186" s="192"/>
      <c r="Y186" s="192"/>
      <c r="Z186" s="192"/>
      <c r="AA186" s="192"/>
      <c r="AB186" s="192"/>
      <c r="AC186" s="192"/>
      <c r="AD186" s="192"/>
      <c r="AE186" s="33"/>
    </row>
    <row r="187" spans="1:35" x14ac:dyDescent="0.25">
      <c r="A187" s="31"/>
      <c r="B187" s="31"/>
      <c r="C187" s="31"/>
      <c r="D187" s="31"/>
      <c r="E187" s="31"/>
      <c r="F187" s="32"/>
      <c r="G187" s="31"/>
      <c r="J187" s="33"/>
      <c r="K187" s="33"/>
      <c r="L187" s="197" t="s">
        <v>165</v>
      </c>
      <c r="M187" s="198">
        <f t="shared" ref="M187:U187" si="68">M184+M186</f>
        <v>0</v>
      </c>
      <c r="N187" s="198">
        <f t="shared" si="68"/>
        <v>0</v>
      </c>
      <c r="O187" s="198">
        <f t="shared" si="68"/>
        <v>0</v>
      </c>
      <c r="P187" s="198">
        <f t="shared" si="68"/>
        <v>0</v>
      </c>
      <c r="Q187" s="198">
        <f t="shared" si="68"/>
        <v>0</v>
      </c>
      <c r="R187" s="198">
        <f t="shared" si="68"/>
        <v>0</v>
      </c>
      <c r="S187" s="198">
        <f t="shared" si="68"/>
        <v>0</v>
      </c>
      <c r="T187" s="198">
        <f t="shared" si="68"/>
        <v>0</v>
      </c>
      <c r="U187" s="198">
        <f t="shared" si="68"/>
        <v>0</v>
      </c>
      <c r="V187" s="199">
        <f>SUM(V168:V180)+V186</f>
        <v>0</v>
      </c>
      <c r="W187" s="243"/>
      <c r="X187" s="243"/>
      <c r="Y187" s="243"/>
      <c r="Z187" s="243"/>
      <c r="AA187" s="243"/>
      <c r="AB187" s="243"/>
      <c r="AC187" s="243"/>
      <c r="AD187" s="243"/>
      <c r="AE187" s="33"/>
    </row>
    <row r="188" spans="1:35" x14ac:dyDescent="0.25">
      <c r="A188" s="31"/>
      <c r="B188" s="31"/>
      <c r="C188" s="31"/>
      <c r="D188" s="31"/>
      <c r="E188" s="31"/>
      <c r="F188" s="32"/>
      <c r="G188" s="31"/>
      <c r="J188" s="33"/>
      <c r="K188" s="33"/>
      <c r="L188" s="201" t="s">
        <v>247</v>
      </c>
      <c r="M188" s="451">
        <f>SUM(M187:O187)</f>
        <v>0</v>
      </c>
      <c r="N188" s="451"/>
      <c r="O188" s="451"/>
      <c r="P188" s="459">
        <f>SUM(P187:S187)</f>
        <v>0</v>
      </c>
      <c r="Q188" s="460"/>
      <c r="R188" s="460"/>
      <c r="S188" s="461"/>
      <c r="T188" s="451">
        <f>SUM(T187:U187)</f>
        <v>0</v>
      </c>
      <c r="U188" s="451"/>
      <c r="V188" s="33"/>
      <c r="W188" s="243"/>
      <c r="X188" s="243"/>
      <c r="Y188" s="243"/>
      <c r="Z188" s="243"/>
      <c r="AA188" s="33"/>
      <c r="AB188" s="243"/>
      <c r="AC188" s="243"/>
      <c r="AD188" s="243"/>
      <c r="AE188" s="33"/>
    </row>
    <row r="189" spans="1:35" ht="22.5" customHeight="1" x14ac:dyDescent="0.25">
      <c r="A189" s="31"/>
      <c r="B189" s="31"/>
      <c r="C189" s="31"/>
      <c r="D189" s="31"/>
      <c r="E189" s="31"/>
      <c r="F189" s="32"/>
      <c r="G189" s="31"/>
      <c r="J189" s="33"/>
      <c r="K189" s="33"/>
      <c r="L189" s="33"/>
      <c r="M189" s="464" t="s">
        <v>217</v>
      </c>
      <c r="N189" s="464"/>
      <c r="O189" s="464"/>
      <c r="P189" s="464" t="s">
        <v>218</v>
      </c>
      <c r="Q189" s="464"/>
      <c r="R189" s="464"/>
      <c r="S189" s="464"/>
      <c r="T189" s="453" t="s">
        <v>219</v>
      </c>
      <c r="U189" s="453"/>
      <c r="V189" s="202"/>
      <c r="W189" s="243"/>
      <c r="X189" s="243"/>
      <c r="Y189" s="243"/>
      <c r="Z189" s="243"/>
      <c r="AA189" s="203"/>
      <c r="AB189" s="243"/>
      <c r="AC189" s="243"/>
      <c r="AD189" s="243"/>
      <c r="AE189" s="33"/>
    </row>
    <row r="190" spans="1:35" x14ac:dyDescent="0.25">
      <c r="A190" s="31"/>
      <c r="B190" s="31"/>
      <c r="C190" s="31"/>
      <c r="D190" s="31"/>
      <c r="E190" s="204"/>
      <c r="F190" s="279"/>
      <c r="G190" s="31"/>
      <c r="J190" s="33"/>
      <c r="K190" s="33"/>
      <c r="L190" s="93"/>
      <c r="M190" s="33"/>
      <c r="N190" s="33"/>
      <c r="O190" s="33"/>
      <c r="P190" s="33"/>
      <c r="Q190" s="33"/>
      <c r="R190" s="33"/>
      <c r="S190" s="33"/>
      <c r="T190" s="33"/>
      <c r="U190" s="33"/>
      <c r="V190" s="33"/>
      <c r="W190" s="33"/>
      <c r="X190" s="33"/>
      <c r="Y190" s="33"/>
      <c r="Z190" s="33"/>
      <c r="AA190" s="33"/>
      <c r="AB190" s="33"/>
      <c r="AC190" s="33"/>
      <c r="AD190" s="33"/>
      <c r="AE190" s="33"/>
    </row>
    <row r="191" spans="1:35" ht="96.75" customHeight="1" x14ac:dyDescent="0.35">
      <c r="A191" s="31"/>
      <c r="B191" s="31"/>
      <c r="C191" s="244" t="s">
        <v>337</v>
      </c>
      <c r="D191" s="272" t="s">
        <v>338</v>
      </c>
      <c r="E191" s="365" t="s">
        <v>142</v>
      </c>
      <c r="F191" s="366" t="s">
        <v>143</v>
      </c>
      <c r="G191" s="364" t="s">
        <v>144</v>
      </c>
      <c r="J191" s="33"/>
      <c r="K191" s="33"/>
      <c r="L191" s="33"/>
      <c r="M191" s="440" t="s">
        <v>339</v>
      </c>
      <c r="N191" s="440"/>
      <c r="O191" s="440"/>
      <c r="P191" s="440"/>
      <c r="Q191" s="440"/>
      <c r="R191" s="440"/>
      <c r="S191" s="440"/>
      <c r="T191" s="440"/>
      <c r="U191" s="440"/>
      <c r="V191" s="206"/>
      <c r="W191" s="206"/>
      <c r="X191" s="206"/>
      <c r="Y191" s="206"/>
      <c r="Z191" s="206"/>
      <c r="AA191" s="33"/>
      <c r="AB191" s="206"/>
      <c r="AC191" s="206"/>
      <c r="AD191" s="206"/>
      <c r="AE191" s="33"/>
    </row>
    <row r="192" spans="1:35" ht="68.25" x14ac:dyDescent="0.25">
      <c r="A192" s="31"/>
      <c r="B192" s="31"/>
      <c r="C192" s="280" t="s">
        <v>418</v>
      </c>
      <c r="D192" s="225">
        <f>IF(E25&gt;0,E25, 1)</f>
        <v>1</v>
      </c>
      <c r="E192" s="233"/>
      <c r="F192" s="281">
        <f>MIN(D192,SUM(F193:F196))</f>
        <v>0</v>
      </c>
      <c r="G192" s="209"/>
      <c r="J192" s="33"/>
      <c r="K192" s="33"/>
      <c r="L192" s="151" t="s">
        <v>340</v>
      </c>
      <c r="M192" s="56" t="s">
        <v>92</v>
      </c>
      <c r="N192" s="56" t="s">
        <v>175</v>
      </c>
      <c r="O192" s="56" t="s">
        <v>94</v>
      </c>
      <c r="P192" s="56" t="s">
        <v>95</v>
      </c>
      <c r="Q192" s="56" t="s">
        <v>96</v>
      </c>
      <c r="R192" s="56" t="s">
        <v>97</v>
      </c>
      <c r="S192" s="56" t="s">
        <v>98</v>
      </c>
      <c r="T192" s="56" t="s">
        <v>99</v>
      </c>
      <c r="U192" s="56" t="s">
        <v>100</v>
      </c>
      <c r="V192" s="152" t="s">
        <v>159</v>
      </c>
      <c r="W192" s="153" t="s">
        <v>101</v>
      </c>
      <c r="X192" s="154" t="s">
        <v>102</v>
      </c>
      <c r="Y192" s="154" t="s">
        <v>103</v>
      </c>
      <c r="Z192" s="154" t="s">
        <v>104</v>
      </c>
      <c r="AA192" s="155" t="s">
        <v>176</v>
      </c>
      <c r="AB192" s="154" t="s">
        <v>106</v>
      </c>
      <c r="AC192" s="154" t="s">
        <v>107</v>
      </c>
      <c r="AD192" s="155" t="s">
        <v>108</v>
      </c>
      <c r="AE192" s="33"/>
      <c r="AG192" s="465" t="s">
        <v>224</v>
      </c>
      <c r="AH192" s="466"/>
      <c r="AI192" s="467"/>
    </row>
    <row r="193" spans="1:35" ht="15.75" customHeight="1" x14ac:dyDescent="0.25">
      <c r="A193" s="31"/>
      <c r="B193" s="31"/>
      <c r="C193" s="438" t="s">
        <v>341</v>
      </c>
      <c r="D193" s="263" t="s">
        <v>342</v>
      </c>
      <c r="E193" s="248">
        <f>IF(F193&gt;=1, 1,0)</f>
        <v>0</v>
      </c>
      <c r="F193" s="413">
        <v>0</v>
      </c>
      <c r="G193" s="229">
        <f>F193/D$192</f>
        <v>0</v>
      </c>
      <c r="J193" s="33"/>
      <c r="K193" s="150" t="s">
        <v>343</v>
      </c>
      <c r="L193" s="210">
        <f>G193</f>
        <v>0</v>
      </c>
      <c r="M193" s="212"/>
      <c r="N193" s="212"/>
      <c r="O193" s="212"/>
      <c r="P193" s="212"/>
      <c r="Q193" s="179">
        <f>IF($L193=0%,0, IF($L193&lt;10%, 1,IF(AND($L193&gt;=10%,$L193&lt;20%),2,3)))</f>
        <v>0</v>
      </c>
      <c r="R193" s="212"/>
      <c r="S193" s="212"/>
      <c r="T193" s="212"/>
      <c r="U193" s="212"/>
      <c r="V193" s="183">
        <f>SUM(M193:U193)</f>
        <v>0</v>
      </c>
      <c r="W193" s="179">
        <f>IF($L193&gt;0, 1, 0)</f>
        <v>0</v>
      </c>
      <c r="X193" s="212"/>
      <c r="Y193" s="212"/>
      <c r="Z193" s="179">
        <f>IF($L193&gt;0, 1, 0)</f>
        <v>0</v>
      </c>
      <c r="AA193" s="176"/>
      <c r="AB193" s="212"/>
      <c r="AC193" s="212"/>
      <c r="AD193" s="212"/>
      <c r="AE193" s="33"/>
      <c r="AG193" s="343" t="s">
        <v>313</v>
      </c>
      <c r="AH193" s="343" t="s">
        <v>314</v>
      </c>
      <c r="AI193" s="343" t="s">
        <v>194</v>
      </c>
    </row>
    <row r="194" spans="1:35" ht="15.75" customHeight="1" x14ac:dyDescent="0.25">
      <c r="A194" s="31"/>
      <c r="B194" s="31"/>
      <c r="C194" s="438"/>
      <c r="D194" s="231" t="s">
        <v>344</v>
      </c>
      <c r="E194" s="251">
        <f>IF(F194&gt;=1, 1,0)</f>
        <v>0</v>
      </c>
      <c r="F194" s="413">
        <v>0</v>
      </c>
      <c r="G194" s="229">
        <f>F194/D$192</f>
        <v>0</v>
      </c>
      <c r="J194" s="33"/>
      <c r="K194" s="150" t="s">
        <v>345</v>
      </c>
      <c r="L194" s="210">
        <f>G194</f>
        <v>0</v>
      </c>
      <c r="M194" s="212"/>
      <c r="N194" s="212"/>
      <c r="O194" s="212"/>
      <c r="P194" s="212"/>
      <c r="Q194" s="179">
        <f>IF($L194=0%,0, IF($L194&lt;10%, 1,IF(AND($L194&gt;=10%,$L194&lt;20%),2,3)))</f>
        <v>0</v>
      </c>
      <c r="R194" s="179">
        <f>IF($L194=0%,0, IF($L194&lt;10%, 1,IF(AND($L194&gt;=10%,$L194&lt;20%),2,3)))</f>
        <v>0</v>
      </c>
      <c r="S194" s="179"/>
      <c r="T194" s="212"/>
      <c r="U194" s="212"/>
      <c r="V194" s="183">
        <f>SUM(M194:U194)</f>
        <v>0</v>
      </c>
      <c r="W194" s="179">
        <f>IF($L194&gt;0, 1, 0)</f>
        <v>0</v>
      </c>
      <c r="X194" s="212"/>
      <c r="Y194" s="212"/>
      <c r="Z194" s="179">
        <f>IF($L194&gt;0, 1, 0)</f>
        <v>0</v>
      </c>
      <c r="AA194" s="212"/>
      <c r="AB194" s="212"/>
      <c r="AC194" s="212"/>
      <c r="AD194" s="212"/>
      <c r="AE194" s="33"/>
      <c r="AG194" s="343" t="s">
        <v>313</v>
      </c>
      <c r="AH194" s="343" t="s">
        <v>314</v>
      </c>
      <c r="AI194" s="343" t="s">
        <v>194</v>
      </c>
    </row>
    <row r="195" spans="1:35" x14ac:dyDescent="0.25">
      <c r="A195" s="31"/>
      <c r="B195" s="31"/>
      <c r="C195" s="438"/>
      <c r="D195" s="274" t="s">
        <v>346</v>
      </c>
      <c r="E195" s="251">
        <f>IF(F195&gt;=1, 1,0)</f>
        <v>0</v>
      </c>
      <c r="F195" s="413">
        <v>0</v>
      </c>
      <c r="G195" s="229">
        <f>F195/D$192</f>
        <v>0</v>
      </c>
      <c r="J195" s="33"/>
      <c r="K195" s="150" t="s">
        <v>347</v>
      </c>
      <c r="L195" s="210">
        <f>G195</f>
        <v>0</v>
      </c>
      <c r="M195" s="212"/>
      <c r="N195" s="212"/>
      <c r="O195" s="212"/>
      <c r="P195" s="212"/>
      <c r="Q195" s="179">
        <f>IF($L195=0%,0, IF($L195&lt;10%, 1,IF(AND($L195&gt;=10%,$L195&lt;20%),2,3)))</f>
        <v>0</v>
      </c>
      <c r="R195" s="179">
        <f>IF($L195=0%,0, IF($L195&lt;10%, 1,IF(AND($L195&gt;=10%,$L195&lt;20%),2,3)))</f>
        <v>0</v>
      </c>
      <c r="S195" s="179"/>
      <c r="T195" s="212"/>
      <c r="U195" s="212"/>
      <c r="V195" s="183">
        <f>SUM(M195:U195)</f>
        <v>0</v>
      </c>
      <c r="W195" s="179">
        <f>IF($L195&gt;0, 1, 0)</f>
        <v>0</v>
      </c>
      <c r="X195" s="212"/>
      <c r="Y195" s="212"/>
      <c r="Z195" s="212"/>
      <c r="AA195" s="212"/>
      <c r="AB195" s="212"/>
      <c r="AC195" s="212"/>
      <c r="AD195" s="212"/>
      <c r="AE195" s="33"/>
      <c r="AG195" s="343" t="s">
        <v>319</v>
      </c>
      <c r="AH195" s="343" t="s">
        <v>348</v>
      </c>
      <c r="AI195" s="343" t="s">
        <v>194</v>
      </c>
    </row>
    <row r="196" spans="1:35" ht="16.5" thickBot="1" x14ac:dyDescent="0.3">
      <c r="A196" s="31"/>
      <c r="B196" s="31"/>
      <c r="C196" s="438"/>
      <c r="D196" s="274" t="s">
        <v>349</v>
      </c>
      <c r="E196" s="251">
        <f>IF(F196&gt;=1, 1,0)</f>
        <v>0</v>
      </c>
      <c r="F196" s="413">
        <v>0</v>
      </c>
      <c r="G196" s="229">
        <f>F196/D$192</f>
        <v>0</v>
      </c>
      <c r="J196" s="33"/>
      <c r="K196" s="150" t="s">
        <v>349</v>
      </c>
      <c r="L196" s="236">
        <f>G196</f>
        <v>0</v>
      </c>
      <c r="M196" s="215"/>
      <c r="N196" s="215"/>
      <c r="O196" s="215"/>
      <c r="P196" s="215"/>
      <c r="Q196" s="216">
        <f>IF($L196=0%,0, IF($L196&lt;10%, 1,IF(AND($L196&gt;=10%,$L196&lt;20%),2,3)))</f>
        <v>0</v>
      </c>
      <c r="R196" s="216">
        <f>IF($L196=0%,0, IF($L196&lt;10%, 1,IF(AND($L196&gt;=10%,$L196&lt;20%),2,3)))</f>
        <v>0</v>
      </c>
      <c r="S196" s="215"/>
      <c r="T196" s="215"/>
      <c r="U196" s="215"/>
      <c r="V196" s="217">
        <f>SUM(M196:U196)</f>
        <v>0</v>
      </c>
      <c r="W196" s="215"/>
      <c r="X196" s="215"/>
      <c r="Y196" s="215"/>
      <c r="Z196" s="216">
        <f>IF($L196&gt;0, 1, 0)</f>
        <v>0</v>
      </c>
      <c r="AA196" s="215"/>
      <c r="AB196" s="215"/>
      <c r="AC196" s="215"/>
      <c r="AD196" s="215"/>
      <c r="AE196" s="33"/>
      <c r="AG196" s="343" t="s">
        <v>319</v>
      </c>
      <c r="AH196" s="343" t="s">
        <v>348</v>
      </c>
      <c r="AI196" s="343" t="s">
        <v>194</v>
      </c>
    </row>
    <row r="197" spans="1:35" ht="31.5" x14ac:dyDescent="0.25">
      <c r="A197" s="31"/>
      <c r="B197" s="31"/>
      <c r="C197" s="117" t="s">
        <v>350</v>
      </c>
      <c r="D197" s="282" t="s">
        <v>213</v>
      </c>
      <c r="E197" s="238">
        <v>0</v>
      </c>
      <c r="F197" s="175"/>
      <c r="G197" s="168"/>
      <c r="J197" s="33"/>
      <c r="K197" s="150" t="str">
        <f>D197</f>
        <v>Altro (specificare): ……………………………...</v>
      </c>
      <c r="L197" s="176">
        <f>E197</f>
        <v>0</v>
      </c>
      <c r="M197" s="176"/>
      <c r="N197" s="176"/>
      <c r="O197" s="176"/>
      <c r="P197" s="176"/>
      <c r="Q197" s="176"/>
      <c r="R197" s="176"/>
      <c r="S197" s="176"/>
      <c r="T197" s="176"/>
      <c r="U197" s="176"/>
      <c r="V197" s="178">
        <f>L197</f>
        <v>0</v>
      </c>
      <c r="W197" s="176"/>
      <c r="X197" s="176"/>
      <c r="Y197" s="176"/>
      <c r="Z197" s="176"/>
      <c r="AA197" s="176"/>
      <c r="AB197" s="176"/>
      <c r="AC197" s="176"/>
      <c r="AD197" s="176"/>
      <c r="AE197" s="33"/>
      <c r="AG197" s="156"/>
      <c r="AH197" s="156"/>
      <c r="AI197" s="156"/>
    </row>
    <row r="198" spans="1:35" x14ac:dyDescent="0.25">
      <c r="A198" s="31"/>
      <c r="B198" s="31"/>
      <c r="C198" s="31"/>
      <c r="D198" s="31"/>
      <c r="E198" s="31"/>
      <c r="F198" s="32"/>
      <c r="G198" s="31"/>
      <c r="J198" s="33"/>
      <c r="K198" s="33"/>
      <c r="L198" s="33"/>
      <c r="M198" s="33"/>
      <c r="N198" s="33"/>
      <c r="O198" s="33"/>
      <c r="P198" s="33"/>
      <c r="Q198" s="33"/>
      <c r="R198" s="33"/>
      <c r="S198" s="33"/>
      <c r="T198" s="33"/>
      <c r="U198" s="33"/>
      <c r="V198" s="33"/>
      <c r="W198" s="33"/>
      <c r="X198" s="33"/>
      <c r="Y198" s="33"/>
      <c r="Z198" s="33"/>
      <c r="AA198" s="33"/>
      <c r="AB198" s="33"/>
      <c r="AC198" s="33"/>
      <c r="AD198" s="33"/>
      <c r="AE198" s="33"/>
    </row>
    <row r="199" spans="1:35" x14ac:dyDescent="0.25">
      <c r="A199" s="31"/>
      <c r="B199" s="31"/>
      <c r="C199" s="31"/>
      <c r="D199" s="31"/>
      <c r="E199" s="31"/>
      <c r="F199" s="32"/>
      <c r="G199" s="31"/>
      <c r="J199" s="33"/>
      <c r="K199" s="33"/>
      <c r="L199" s="187" t="s">
        <v>162</v>
      </c>
      <c r="M199" s="183">
        <f t="shared" ref="M199:U199" si="69">($L193*M193+$L194*M194+$L195*M195+$L196*M196)</f>
        <v>0</v>
      </c>
      <c r="N199" s="183">
        <f t="shared" si="69"/>
        <v>0</v>
      </c>
      <c r="O199" s="183">
        <f t="shared" si="69"/>
        <v>0</v>
      </c>
      <c r="P199" s="183">
        <f t="shared" si="69"/>
        <v>0</v>
      </c>
      <c r="Q199" s="183">
        <f t="shared" si="69"/>
        <v>0</v>
      </c>
      <c r="R199" s="183">
        <f t="shared" si="69"/>
        <v>0</v>
      </c>
      <c r="S199" s="183">
        <f t="shared" si="69"/>
        <v>0</v>
      </c>
      <c r="T199" s="183">
        <f t="shared" si="69"/>
        <v>0</v>
      </c>
      <c r="U199" s="183">
        <f t="shared" si="69"/>
        <v>0</v>
      </c>
      <c r="V199" s="52">
        <f>SUM(M199:U199)</f>
        <v>0</v>
      </c>
      <c r="W199" s="179">
        <f>SUM(W193:W197)</f>
        <v>0</v>
      </c>
      <c r="X199" s="179">
        <f t="shared" ref="X199:AD199" si="70">SUM(X193:X197)</f>
        <v>0</v>
      </c>
      <c r="Y199" s="179">
        <f t="shared" si="70"/>
        <v>0</v>
      </c>
      <c r="Z199" s="179">
        <f t="shared" si="70"/>
        <v>0</v>
      </c>
      <c r="AA199" s="179">
        <f t="shared" si="70"/>
        <v>0</v>
      </c>
      <c r="AB199" s="179">
        <f t="shared" si="70"/>
        <v>0</v>
      </c>
      <c r="AC199" s="179">
        <f t="shared" si="70"/>
        <v>0</v>
      </c>
      <c r="AD199" s="179">
        <f t="shared" si="70"/>
        <v>0</v>
      </c>
      <c r="AE199" s="33"/>
    </row>
    <row r="200" spans="1:35" ht="16.5" thickBot="1" x14ac:dyDescent="0.3">
      <c r="A200" s="31"/>
      <c r="B200" s="31"/>
      <c r="C200" s="31"/>
      <c r="D200" s="31"/>
      <c r="E200" s="31"/>
      <c r="F200" s="32"/>
      <c r="G200" s="31"/>
      <c r="J200" s="33"/>
      <c r="K200" s="33"/>
      <c r="L200" s="189" t="s">
        <v>163</v>
      </c>
      <c r="M200" s="190">
        <f t="shared" ref="M200:U200" si="71">$L$197*M197</f>
        <v>0</v>
      </c>
      <c r="N200" s="190">
        <f t="shared" si="71"/>
        <v>0</v>
      </c>
      <c r="O200" s="190">
        <f t="shared" si="71"/>
        <v>0</v>
      </c>
      <c r="P200" s="190">
        <f t="shared" si="71"/>
        <v>0</v>
      </c>
      <c r="Q200" s="190">
        <f t="shared" si="71"/>
        <v>0</v>
      </c>
      <c r="R200" s="190">
        <f t="shared" si="71"/>
        <v>0</v>
      </c>
      <c r="S200" s="190">
        <f t="shared" si="71"/>
        <v>0</v>
      </c>
      <c r="T200" s="190">
        <f t="shared" si="71"/>
        <v>0</v>
      </c>
      <c r="U200" s="190">
        <f t="shared" si="71"/>
        <v>0</v>
      </c>
      <c r="V200" s="191">
        <f>SUM(M200:U200)</f>
        <v>0</v>
      </c>
      <c r="W200" s="191"/>
      <c r="X200" s="191"/>
      <c r="Y200" s="191"/>
      <c r="Z200" s="191"/>
      <c r="AA200" s="191"/>
      <c r="AB200" s="191"/>
      <c r="AC200" s="191"/>
      <c r="AD200" s="191"/>
      <c r="AE200" s="33"/>
    </row>
    <row r="201" spans="1:35" ht="16.5" thickTop="1" x14ac:dyDescent="0.25">
      <c r="A201" s="31"/>
      <c r="B201" s="31"/>
      <c r="C201" s="31"/>
      <c r="D201" s="31"/>
      <c r="E201" s="31"/>
      <c r="F201" s="32"/>
      <c r="G201" s="31"/>
      <c r="J201" s="33"/>
      <c r="K201" s="33"/>
      <c r="L201" s="55" t="s">
        <v>351</v>
      </c>
      <c r="M201" s="131">
        <f t="shared" ref="M201:V201" si="72">SUM(M199:M200)</f>
        <v>0</v>
      </c>
      <c r="N201" s="131">
        <f t="shared" si="72"/>
        <v>0</v>
      </c>
      <c r="O201" s="131">
        <f t="shared" si="72"/>
        <v>0</v>
      </c>
      <c r="P201" s="131">
        <f t="shared" si="72"/>
        <v>0</v>
      </c>
      <c r="Q201" s="131">
        <f t="shared" si="72"/>
        <v>0</v>
      </c>
      <c r="R201" s="131">
        <f t="shared" si="72"/>
        <v>0</v>
      </c>
      <c r="S201" s="131">
        <f t="shared" si="72"/>
        <v>0</v>
      </c>
      <c r="T201" s="131">
        <f t="shared" si="72"/>
        <v>0</v>
      </c>
      <c r="U201" s="131">
        <f t="shared" si="72"/>
        <v>0</v>
      </c>
      <c r="V201" s="192">
        <f t="shared" si="72"/>
        <v>0</v>
      </c>
      <c r="W201" s="192"/>
      <c r="X201" s="192"/>
      <c r="Y201" s="192"/>
      <c r="Z201" s="192"/>
      <c r="AA201" s="192"/>
      <c r="AB201" s="192"/>
      <c r="AC201" s="192"/>
      <c r="AD201" s="192"/>
      <c r="AE201" s="33"/>
    </row>
    <row r="202" spans="1:35" x14ac:dyDescent="0.25">
      <c r="A202" s="31"/>
      <c r="B202" s="31"/>
      <c r="C202" s="31"/>
      <c r="D202" s="31"/>
      <c r="E202" s="31"/>
      <c r="F202" s="32"/>
      <c r="G202" s="31"/>
      <c r="J202" s="33"/>
      <c r="K202" s="33"/>
      <c r="L202" s="193" t="s">
        <v>215</v>
      </c>
      <c r="M202" s="194">
        <f t="shared" ref="M202:U202" si="73">IF(($F193*M193+$F194*M194+$F195*M195+$F196*M196)&gt;$F$192,$F$192,($F193*M193+$F194*M194+$F195*M195+$F196*M196))</f>
        <v>0</v>
      </c>
      <c r="N202" s="194">
        <f t="shared" si="73"/>
        <v>0</v>
      </c>
      <c r="O202" s="194">
        <f t="shared" si="73"/>
        <v>0</v>
      </c>
      <c r="P202" s="194">
        <f t="shared" si="73"/>
        <v>0</v>
      </c>
      <c r="Q202" s="194">
        <f t="shared" si="73"/>
        <v>0</v>
      </c>
      <c r="R202" s="194">
        <f t="shared" si="73"/>
        <v>0</v>
      </c>
      <c r="S202" s="194">
        <f t="shared" si="73"/>
        <v>0</v>
      </c>
      <c r="T202" s="194">
        <f t="shared" si="73"/>
        <v>0</v>
      </c>
      <c r="U202" s="194">
        <f t="shared" si="73"/>
        <v>0</v>
      </c>
      <c r="V202" s="192"/>
      <c r="W202" s="192"/>
      <c r="X202" s="192"/>
      <c r="Y202" s="192"/>
      <c r="Z202" s="192"/>
      <c r="AA202" s="192"/>
      <c r="AB202" s="192"/>
      <c r="AC202" s="192"/>
      <c r="AD202" s="192"/>
      <c r="AE202" s="33"/>
    </row>
    <row r="203" spans="1:35" x14ac:dyDescent="0.25">
      <c r="A203" s="31"/>
      <c r="B203" s="31"/>
      <c r="C203" s="31"/>
      <c r="D203" s="31"/>
      <c r="E203" s="31"/>
      <c r="F203" s="32"/>
      <c r="G203" s="31"/>
      <c r="J203" s="33"/>
      <c r="K203" s="33"/>
      <c r="L203" s="195" t="s">
        <v>216</v>
      </c>
      <c r="M203" s="196">
        <f t="shared" ref="M203:U203" si="74">IF(M202&gt;500, 1, 0)</f>
        <v>0</v>
      </c>
      <c r="N203" s="196">
        <f t="shared" si="74"/>
        <v>0</v>
      </c>
      <c r="O203" s="196">
        <f t="shared" si="74"/>
        <v>0</v>
      </c>
      <c r="P203" s="196">
        <f t="shared" si="74"/>
        <v>0</v>
      </c>
      <c r="Q203" s="196">
        <f t="shared" si="74"/>
        <v>0</v>
      </c>
      <c r="R203" s="196">
        <f t="shared" si="74"/>
        <v>0</v>
      </c>
      <c r="S203" s="196">
        <f t="shared" si="74"/>
        <v>0</v>
      </c>
      <c r="T203" s="196">
        <f t="shared" si="74"/>
        <v>0</v>
      </c>
      <c r="U203" s="196">
        <f t="shared" si="74"/>
        <v>0</v>
      </c>
      <c r="V203" s="196">
        <f>SUM(M203:U203)</f>
        <v>0</v>
      </c>
      <c r="W203" s="192"/>
      <c r="X203" s="192"/>
      <c r="Y203" s="192"/>
      <c r="Z203" s="192"/>
      <c r="AA203" s="192"/>
      <c r="AB203" s="192"/>
      <c r="AC203" s="192"/>
      <c r="AD203" s="192"/>
      <c r="AE203" s="33"/>
    </row>
    <row r="204" spans="1:35" x14ac:dyDescent="0.25">
      <c r="A204" s="31"/>
      <c r="B204" s="31"/>
      <c r="C204" s="31"/>
      <c r="D204" s="31"/>
      <c r="E204" s="31"/>
      <c r="F204" s="32"/>
      <c r="G204" s="31"/>
      <c r="J204" s="33"/>
      <c r="K204" s="33"/>
      <c r="L204" s="197" t="s">
        <v>165</v>
      </c>
      <c r="M204" s="198">
        <f t="shared" ref="M204:U204" si="75">M201+M203</f>
        <v>0</v>
      </c>
      <c r="N204" s="198">
        <f t="shared" si="75"/>
        <v>0</v>
      </c>
      <c r="O204" s="198">
        <f t="shared" si="75"/>
        <v>0</v>
      </c>
      <c r="P204" s="198">
        <f t="shared" si="75"/>
        <v>0</v>
      </c>
      <c r="Q204" s="198">
        <f t="shared" si="75"/>
        <v>0</v>
      </c>
      <c r="R204" s="198">
        <f t="shared" si="75"/>
        <v>0</v>
      </c>
      <c r="S204" s="198">
        <f t="shared" si="75"/>
        <v>0</v>
      </c>
      <c r="T204" s="198">
        <f t="shared" si="75"/>
        <v>0</v>
      </c>
      <c r="U204" s="198">
        <f t="shared" si="75"/>
        <v>0</v>
      </c>
      <c r="V204" s="199">
        <f>SUM(V193:V197)+V203</f>
        <v>0</v>
      </c>
      <c r="W204" s="200"/>
      <c r="X204" s="200"/>
      <c r="Y204" s="200"/>
      <c r="Z204" s="200"/>
      <c r="AA204" s="200"/>
      <c r="AB204" s="200"/>
      <c r="AC204" s="200"/>
      <c r="AD204" s="200"/>
      <c r="AE204" s="33"/>
    </row>
    <row r="205" spans="1:35" x14ac:dyDescent="0.25">
      <c r="A205" s="31"/>
      <c r="B205" s="31"/>
      <c r="C205" s="31"/>
      <c r="D205" s="31"/>
      <c r="E205" s="31"/>
      <c r="F205" s="32"/>
      <c r="G205" s="31"/>
      <c r="J205" s="33"/>
      <c r="K205" s="33"/>
      <c r="L205" s="201" t="s">
        <v>247</v>
      </c>
      <c r="M205" s="451">
        <f>SUM(M204:O204)</f>
        <v>0</v>
      </c>
      <c r="N205" s="451"/>
      <c r="O205" s="451"/>
      <c r="P205" s="459">
        <f>SUM(P204:S204)</f>
        <v>0</v>
      </c>
      <c r="Q205" s="460"/>
      <c r="R205" s="460"/>
      <c r="S205" s="461"/>
      <c r="T205" s="451">
        <f>SUM(T204:U204)</f>
        <v>0</v>
      </c>
      <c r="U205" s="451"/>
      <c r="V205" s="200"/>
      <c r="W205" s="200"/>
      <c r="X205" s="200"/>
      <c r="Y205" s="200"/>
      <c r="Z205" s="200"/>
      <c r="AA205" s="200"/>
      <c r="AB205" s="200"/>
      <c r="AC205" s="200"/>
      <c r="AD205" s="200"/>
      <c r="AE205" s="33"/>
    </row>
    <row r="206" spans="1:35" ht="22.5" customHeight="1" x14ac:dyDescent="0.25">
      <c r="A206" s="31"/>
      <c r="B206" s="31"/>
      <c r="C206" s="31"/>
      <c r="D206" s="31"/>
      <c r="E206" s="31"/>
      <c r="F206" s="32"/>
      <c r="G206" s="31"/>
      <c r="J206" s="33"/>
      <c r="K206" s="33"/>
      <c r="L206" s="33"/>
      <c r="M206" s="464" t="s">
        <v>217</v>
      </c>
      <c r="N206" s="464"/>
      <c r="O206" s="464"/>
      <c r="P206" s="453" t="s">
        <v>218</v>
      </c>
      <c r="Q206" s="453"/>
      <c r="R206" s="453"/>
      <c r="S206" s="453"/>
      <c r="T206" s="453" t="s">
        <v>219</v>
      </c>
      <c r="U206" s="453"/>
      <c r="V206" s="202"/>
      <c r="W206" s="200"/>
      <c r="X206" s="200"/>
      <c r="Y206" s="200"/>
      <c r="Z206" s="200"/>
      <c r="AA206" s="200"/>
      <c r="AB206" s="200"/>
      <c r="AC206" s="200"/>
      <c r="AD206" s="200"/>
      <c r="AE206" s="33"/>
    </row>
    <row r="207" spans="1:35" x14ac:dyDescent="0.25">
      <c r="A207" s="31"/>
      <c r="B207" s="31"/>
      <c r="C207" s="204"/>
      <c r="D207" s="204"/>
      <c r="E207" s="204"/>
      <c r="F207" s="279"/>
      <c r="G207" s="204"/>
      <c r="J207" s="33"/>
      <c r="K207" s="33"/>
      <c r="L207" s="93"/>
      <c r="M207" s="93"/>
      <c r="N207" s="93"/>
      <c r="O207" s="93"/>
      <c r="P207" s="93"/>
      <c r="Q207" s="93"/>
      <c r="R207" s="93"/>
      <c r="S207" s="93"/>
      <c r="T207" s="93"/>
      <c r="U207" s="93"/>
      <c r="V207" s="93"/>
      <c r="W207" s="200"/>
      <c r="X207" s="200"/>
      <c r="Y207" s="200"/>
      <c r="Z207" s="200"/>
      <c r="AA207" s="200"/>
      <c r="AB207" s="200"/>
      <c r="AC207" s="200"/>
      <c r="AD207" s="200"/>
      <c r="AE207" s="33"/>
    </row>
    <row r="208" spans="1:35" x14ac:dyDescent="0.25">
      <c r="A208" s="31"/>
      <c r="B208" s="31"/>
      <c r="C208" s="31"/>
      <c r="D208" s="31"/>
      <c r="E208" s="31"/>
      <c r="F208" s="32"/>
      <c r="G208" s="31"/>
      <c r="J208" s="33"/>
      <c r="K208" s="33"/>
      <c r="L208" s="33"/>
      <c r="M208" s="33"/>
      <c r="N208" s="33"/>
      <c r="O208" s="33"/>
      <c r="P208" s="33"/>
      <c r="Q208" s="33"/>
      <c r="R208" s="33"/>
      <c r="S208" s="33"/>
      <c r="T208" s="33"/>
      <c r="U208" s="33"/>
      <c r="V208" s="33"/>
      <c r="W208" s="200"/>
      <c r="X208" s="200"/>
      <c r="Y208" s="200"/>
      <c r="Z208" s="200"/>
      <c r="AA208" s="200"/>
      <c r="AB208" s="200"/>
      <c r="AC208" s="200"/>
      <c r="AD208" s="200"/>
      <c r="AE208" s="33"/>
    </row>
    <row r="209" spans="1:31" x14ac:dyDescent="0.25">
      <c r="A209" s="31"/>
      <c r="B209" s="31"/>
      <c r="C209" s="31"/>
      <c r="D209" s="31"/>
      <c r="E209" s="31"/>
      <c r="F209" s="175"/>
      <c r="G209" s="168"/>
      <c r="J209" s="33"/>
      <c r="K209" s="150"/>
      <c r="L209" s="33"/>
      <c r="M209" s="33"/>
      <c r="N209" s="33"/>
      <c r="O209" s="33"/>
      <c r="P209" s="33"/>
      <c r="Q209" s="33"/>
      <c r="R209" s="33"/>
      <c r="S209" s="33"/>
      <c r="T209" s="33"/>
      <c r="U209" s="33"/>
      <c r="V209" s="33"/>
      <c r="W209" s="200"/>
      <c r="X209" s="200"/>
      <c r="Y209" s="200"/>
      <c r="Z209" s="200"/>
      <c r="AA209" s="200"/>
      <c r="AB209" s="200"/>
      <c r="AC209" s="200"/>
      <c r="AD209" s="200"/>
      <c r="AE209" s="33"/>
    </row>
    <row r="210" spans="1:31" x14ac:dyDescent="0.25">
      <c r="H210"/>
      <c r="I210"/>
    </row>
    <row r="211" spans="1:31" x14ac:dyDescent="0.25">
      <c r="H211"/>
      <c r="I211"/>
    </row>
    <row r="212" spans="1:31" x14ac:dyDescent="0.25">
      <c r="H212"/>
      <c r="I212"/>
    </row>
    <row r="213" spans="1:31" ht="15.75" customHeight="1" x14ac:dyDescent="0.25">
      <c r="H213"/>
      <c r="I213"/>
    </row>
    <row r="214" spans="1:31" x14ac:dyDescent="0.25">
      <c r="H214"/>
      <c r="I214"/>
    </row>
    <row r="215" spans="1:31" x14ac:dyDescent="0.25">
      <c r="H215"/>
      <c r="I215"/>
    </row>
    <row r="216" spans="1:31" x14ac:dyDescent="0.25">
      <c r="H216"/>
      <c r="I216"/>
    </row>
    <row r="217" spans="1:31" x14ac:dyDescent="0.25">
      <c r="H217"/>
      <c r="I217"/>
    </row>
    <row r="218" spans="1:31" x14ac:dyDescent="0.25">
      <c r="H218"/>
      <c r="I218"/>
    </row>
    <row r="219" spans="1:31" x14ac:dyDescent="0.25">
      <c r="H219"/>
      <c r="I219"/>
    </row>
    <row r="220" spans="1:31" x14ac:dyDescent="0.25">
      <c r="H220"/>
      <c r="I220"/>
    </row>
    <row r="221" spans="1:31" x14ac:dyDescent="0.25">
      <c r="H221"/>
      <c r="I221"/>
    </row>
    <row r="222" spans="1:31" x14ac:dyDescent="0.25">
      <c r="H222"/>
      <c r="I222"/>
    </row>
    <row r="223" spans="1:31" x14ac:dyDescent="0.25">
      <c r="H223"/>
      <c r="I223"/>
    </row>
    <row r="224" spans="1:31"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row r="259" spans="8:9" x14ac:dyDescent="0.25">
      <c r="H259"/>
      <c r="I259"/>
    </row>
    <row r="260" spans="8:9" x14ac:dyDescent="0.25">
      <c r="H260"/>
      <c r="I260"/>
    </row>
    <row r="261" spans="8:9" x14ac:dyDescent="0.25">
      <c r="H261"/>
      <c r="I261"/>
    </row>
    <row r="262" spans="8:9" x14ac:dyDescent="0.25">
      <c r="H262"/>
      <c r="I262"/>
    </row>
    <row r="263" spans="8:9" x14ac:dyDescent="0.25">
      <c r="H263"/>
      <c r="I263"/>
    </row>
    <row r="264" spans="8:9" x14ac:dyDescent="0.25">
      <c r="H264"/>
      <c r="I264"/>
    </row>
    <row r="265" spans="8:9" x14ac:dyDescent="0.25">
      <c r="H265"/>
      <c r="I265"/>
    </row>
    <row r="266" spans="8:9" x14ac:dyDescent="0.25">
      <c r="H266"/>
      <c r="I266"/>
    </row>
    <row r="267" spans="8:9" x14ac:dyDescent="0.25">
      <c r="H267"/>
      <c r="I267"/>
    </row>
    <row r="268" spans="8:9" x14ac:dyDescent="0.25">
      <c r="H268"/>
      <c r="I268"/>
    </row>
    <row r="269" spans="8:9" x14ac:dyDescent="0.25">
      <c r="H269"/>
      <c r="I269"/>
    </row>
    <row r="270" spans="8:9" x14ac:dyDescent="0.25">
      <c r="H270"/>
      <c r="I270"/>
    </row>
    <row r="271" spans="8:9" x14ac:dyDescent="0.25">
      <c r="H271"/>
      <c r="I271"/>
    </row>
    <row r="272" spans="8:9" x14ac:dyDescent="0.25">
      <c r="H272"/>
      <c r="I272"/>
    </row>
    <row r="273" spans="8:9" x14ac:dyDescent="0.25">
      <c r="H273"/>
      <c r="I273"/>
    </row>
    <row r="274" spans="8:9" x14ac:dyDescent="0.25">
      <c r="H274"/>
      <c r="I274"/>
    </row>
    <row r="275" spans="8:9" x14ac:dyDescent="0.25">
      <c r="H275"/>
      <c r="I275"/>
    </row>
    <row r="276" spans="8:9" x14ac:dyDescent="0.25">
      <c r="H276"/>
      <c r="I276"/>
    </row>
    <row r="277" spans="8:9" x14ac:dyDescent="0.25">
      <c r="H277"/>
      <c r="I277"/>
    </row>
    <row r="278" spans="8:9" x14ac:dyDescent="0.25">
      <c r="H278"/>
      <c r="I278"/>
    </row>
    <row r="279" spans="8:9" x14ac:dyDescent="0.25">
      <c r="H279"/>
      <c r="I279"/>
    </row>
    <row r="280" spans="8:9" x14ac:dyDescent="0.25">
      <c r="H280"/>
      <c r="I280"/>
    </row>
    <row r="281" spans="8:9" x14ac:dyDescent="0.25">
      <c r="H281"/>
      <c r="I281"/>
    </row>
    <row r="282" spans="8:9" x14ac:dyDescent="0.25">
      <c r="H282"/>
      <c r="I282"/>
    </row>
    <row r="283" spans="8:9" x14ac:dyDescent="0.25">
      <c r="H283"/>
      <c r="I283"/>
    </row>
    <row r="284" spans="8:9" x14ac:dyDescent="0.25">
      <c r="H284"/>
      <c r="I284"/>
    </row>
    <row r="285" spans="8:9" x14ac:dyDescent="0.25">
      <c r="H285"/>
      <c r="I285"/>
    </row>
    <row r="286" spans="8:9" x14ac:dyDescent="0.25">
      <c r="H286"/>
      <c r="I286"/>
    </row>
    <row r="287" spans="8:9" x14ac:dyDescent="0.25">
      <c r="H287"/>
      <c r="I287"/>
    </row>
    <row r="288" spans="8:9" x14ac:dyDescent="0.25">
      <c r="H288"/>
      <c r="I288"/>
    </row>
    <row r="289" spans="8:9" x14ac:dyDescent="0.25">
      <c r="H289"/>
      <c r="I289"/>
    </row>
    <row r="290" spans="8:9" x14ac:dyDescent="0.25">
      <c r="H290"/>
      <c r="I290"/>
    </row>
    <row r="291" spans="8:9" x14ac:dyDescent="0.25">
      <c r="H291"/>
      <c r="I291"/>
    </row>
    <row r="292" spans="8:9" x14ac:dyDescent="0.25">
      <c r="H292"/>
      <c r="I292"/>
    </row>
    <row r="293" spans="8:9" x14ac:dyDescent="0.25">
      <c r="H293"/>
      <c r="I293"/>
    </row>
    <row r="294" spans="8:9" x14ac:dyDescent="0.25">
      <c r="H294"/>
      <c r="I294"/>
    </row>
    <row r="295" spans="8:9" x14ac:dyDescent="0.25">
      <c r="H295"/>
      <c r="I295"/>
    </row>
    <row r="296" spans="8:9" x14ac:dyDescent="0.25">
      <c r="H296"/>
      <c r="I296"/>
    </row>
    <row r="297" spans="8:9" x14ac:dyDescent="0.25">
      <c r="H297"/>
      <c r="I297"/>
    </row>
    <row r="298" spans="8:9" x14ac:dyDescent="0.25">
      <c r="H298"/>
      <c r="I298"/>
    </row>
    <row r="299" spans="8:9" x14ac:dyDescent="0.25">
      <c r="H299"/>
      <c r="I299"/>
    </row>
    <row r="300" spans="8:9" x14ac:dyDescent="0.25">
      <c r="H300"/>
      <c r="I300"/>
    </row>
    <row r="301" spans="8:9" x14ac:dyDescent="0.25">
      <c r="H301"/>
      <c r="I301"/>
    </row>
    <row r="302" spans="8:9" x14ac:dyDescent="0.25">
      <c r="H302"/>
      <c r="I302"/>
    </row>
    <row r="303" spans="8:9" x14ac:dyDescent="0.25">
      <c r="H303"/>
      <c r="I303"/>
    </row>
    <row r="304" spans="8:9" x14ac:dyDescent="0.25">
      <c r="H304"/>
      <c r="I304"/>
    </row>
    <row r="305" spans="8:9" x14ac:dyDescent="0.25">
      <c r="H305"/>
      <c r="I305"/>
    </row>
    <row r="306" spans="8:9" x14ac:dyDescent="0.25">
      <c r="H306"/>
      <c r="I306"/>
    </row>
    <row r="307" spans="8:9" x14ac:dyDescent="0.25">
      <c r="H307"/>
      <c r="I307"/>
    </row>
    <row r="308" spans="8:9" x14ac:dyDescent="0.25">
      <c r="H308"/>
      <c r="I308"/>
    </row>
    <row r="309" spans="8:9" x14ac:dyDescent="0.25">
      <c r="H309"/>
      <c r="I309"/>
    </row>
    <row r="310" spans="8:9" x14ac:dyDescent="0.25">
      <c r="H310"/>
      <c r="I310"/>
    </row>
    <row r="311" spans="8:9" x14ac:dyDescent="0.25">
      <c r="H311"/>
      <c r="I311"/>
    </row>
    <row r="312" spans="8:9" x14ac:dyDescent="0.25">
      <c r="H312"/>
      <c r="I312"/>
    </row>
    <row r="313" spans="8:9" x14ac:dyDescent="0.25">
      <c r="H313"/>
      <c r="I313"/>
    </row>
    <row r="314" spans="8:9" x14ac:dyDescent="0.25">
      <c r="H314"/>
      <c r="I314"/>
    </row>
    <row r="315" spans="8:9" x14ac:dyDescent="0.25">
      <c r="H315"/>
      <c r="I315"/>
    </row>
    <row r="316" spans="8:9" x14ac:dyDescent="0.25">
      <c r="H316"/>
      <c r="I316"/>
    </row>
    <row r="317" spans="8:9" x14ac:dyDescent="0.25">
      <c r="H317"/>
      <c r="I317"/>
    </row>
    <row r="318" spans="8:9" x14ac:dyDescent="0.25">
      <c r="H318"/>
      <c r="I318"/>
    </row>
    <row r="319" spans="8:9" x14ac:dyDescent="0.25">
      <c r="H319"/>
      <c r="I319"/>
    </row>
    <row r="320" spans="8:9" x14ac:dyDescent="0.25">
      <c r="H320"/>
      <c r="I320"/>
    </row>
    <row r="321" spans="8:9" x14ac:dyDescent="0.25">
      <c r="H321"/>
      <c r="I321"/>
    </row>
    <row r="322" spans="8:9" x14ac:dyDescent="0.25">
      <c r="H322"/>
      <c r="I322"/>
    </row>
    <row r="323" spans="8:9" x14ac:dyDescent="0.25">
      <c r="H323"/>
      <c r="I323"/>
    </row>
    <row r="324" spans="8:9" x14ac:dyDescent="0.25">
      <c r="H324"/>
      <c r="I324"/>
    </row>
    <row r="325" spans="8:9" x14ac:dyDescent="0.25">
      <c r="H325"/>
      <c r="I325"/>
    </row>
    <row r="326" spans="8:9" x14ac:dyDescent="0.25">
      <c r="H326"/>
      <c r="I326"/>
    </row>
    <row r="327" spans="8:9" x14ac:dyDescent="0.25">
      <c r="H327"/>
      <c r="I327"/>
    </row>
    <row r="328" spans="8:9" x14ac:dyDescent="0.25">
      <c r="H328"/>
      <c r="I328"/>
    </row>
    <row r="329" spans="8:9" x14ac:dyDescent="0.25">
      <c r="H329"/>
      <c r="I329"/>
    </row>
    <row r="330" spans="8:9" x14ac:dyDescent="0.25">
      <c r="H330"/>
      <c r="I330"/>
    </row>
    <row r="331" spans="8:9" x14ac:dyDescent="0.25">
      <c r="H331"/>
      <c r="I331"/>
    </row>
    <row r="332" spans="8:9" x14ac:dyDescent="0.25">
      <c r="H332"/>
      <c r="I332"/>
    </row>
    <row r="333" spans="8:9" x14ac:dyDescent="0.25">
      <c r="H333"/>
      <c r="I333"/>
    </row>
    <row r="334" spans="8:9" x14ac:dyDescent="0.25">
      <c r="H334"/>
      <c r="I334"/>
    </row>
    <row r="335" spans="8:9" x14ac:dyDescent="0.25">
      <c r="H335"/>
      <c r="I335"/>
    </row>
    <row r="336" spans="8:9" x14ac:dyDescent="0.25">
      <c r="H336"/>
      <c r="I336"/>
    </row>
    <row r="337" spans="8:9" x14ac:dyDescent="0.25">
      <c r="H337"/>
      <c r="I337"/>
    </row>
    <row r="338" spans="8:9" x14ac:dyDescent="0.25">
      <c r="H338"/>
      <c r="I338"/>
    </row>
    <row r="339" spans="8:9" x14ac:dyDescent="0.25">
      <c r="H339"/>
      <c r="I339"/>
    </row>
    <row r="340" spans="8:9" x14ac:dyDescent="0.25">
      <c r="H340"/>
      <c r="I340"/>
    </row>
    <row r="341" spans="8:9" x14ac:dyDescent="0.25">
      <c r="H341"/>
      <c r="I341"/>
    </row>
    <row r="342" spans="8:9" x14ac:dyDescent="0.25">
      <c r="H342"/>
      <c r="I342"/>
    </row>
    <row r="343" spans="8:9" x14ac:dyDescent="0.25">
      <c r="H343"/>
      <c r="I343"/>
    </row>
    <row r="344" spans="8:9" x14ac:dyDescent="0.25">
      <c r="H344"/>
      <c r="I344"/>
    </row>
    <row r="345" spans="8:9" x14ac:dyDescent="0.25">
      <c r="H345"/>
      <c r="I345"/>
    </row>
    <row r="346" spans="8:9" x14ac:dyDescent="0.25">
      <c r="H346"/>
      <c r="I346"/>
    </row>
    <row r="347" spans="8:9" x14ac:dyDescent="0.25">
      <c r="H347"/>
      <c r="I347"/>
    </row>
    <row r="348" spans="8:9" x14ac:dyDescent="0.25">
      <c r="H348"/>
      <c r="I348"/>
    </row>
    <row r="349" spans="8:9" x14ac:dyDescent="0.25">
      <c r="H349"/>
      <c r="I349"/>
    </row>
    <row r="350" spans="8:9" x14ac:dyDescent="0.25">
      <c r="H350"/>
      <c r="I350"/>
    </row>
    <row r="351" spans="8:9" x14ac:dyDescent="0.25">
      <c r="H351"/>
      <c r="I351"/>
    </row>
    <row r="352" spans="8:9" x14ac:dyDescent="0.25">
      <c r="H352"/>
      <c r="I352"/>
    </row>
    <row r="353" spans="8:9" x14ac:dyDescent="0.25">
      <c r="H353"/>
      <c r="I353"/>
    </row>
    <row r="354" spans="8:9" x14ac:dyDescent="0.25">
      <c r="H354"/>
      <c r="I354"/>
    </row>
    <row r="355" spans="8:9" x14ac:dyDescent="0.25">
      <c r="H355"/>
      <c r="I355"/>
    </row>
    <row r="356" spans="8:9" x14ac:dyDescent="0.25">
      <c r="H356"/>
      <c r="I356"/>
    </row>
    <row r="357" spans="8:9" x14ac:dyDescent="0.25">
      <c r="H357"/>
      <c r="I357"/>
    </row>
    <row r="358" spans="8:9" x14ac:dyDescent="0.25">
      <c r="H358"/>
      <c r="I358"/>
    </row>
    <row r="359" spans="8:9" x14ac:dyDescent="0.25">
      <c r="H359"/>
      <c r="I359"/>
    </row>
    <row r="360" spans="8:9" x14ac:dyDescent="0.25">
      <c r="H360"/>
      <c r="I360"/>
    </row>
    <row r="361" spans="8:9" x14ac:dyDescent="0.25">
      <c r="H361"/>
      <c r="I361"/>
    </row>
    <row r="362" spans="8:9" x14ac:dyDescent="0.25">
      <c r="H362"/>
      <c r="I362"/>
    </row>
    <row r="363" spans="8:9" x14ac:dyDescent="0.25">
      <c r="H363"/>
      <c r="I363"/>
    </row>
    <row r="364" spans="8:9" x14ac:dyDescent="0.25">
      <c r="H364"/>
      <c r="I364"/>
    </row>
    <row r="365" spans="8:9" x14ac:dyDescent="0.25">
      <c r="H365"/>
      <c r="I365"/>
    </row>
    <row r="366" spans="8:9" x14ac:dyDescent="0.25">
      <c r="H366"/>
      <c r="I366"/>
    </row>
    <row r="367" spans="8:9" x14ac:dyDescent="0.25">
      <c r="H367"/>
      <c r="I367"/>
    </row>
    <row r="368" spans="8:9" x14ac:dyDescent="0.25">
      <c r="H368"/>
      <c r="I368"/>
    </row>
    <row r="369" spans="8:9" x14ac:dyDescent="0.25">
      <c r="H369"/>
      <c r="I369"/>
    </row>
    <row r="370" spans="8:9" x14ac:dyDescent="0.25">
      <c r="H370"/>
      <c r="I370"/>
    </row>
    <row r="371" spans="8:9" x14ac:dyDescent="0.25">
      <c r="H371"/>
      <c r="I371"/>
    </row>
    <row r="372" spans="8:9" x14ac:dyDescent="0.25">
      <c r="H372"/>
      <c r="I372"/>
    </row>
    <row r="373" spans="8:9" x14ac:dyDescent="0.25">
      <c r="H373"/>
      <c r="I373"/>
    </row>
    <row r="374" spans="8:9" x14ac:dyDescent="0.25">
      <c r="H374"/>
      <c r="I374"/>
    </row>
    <row r="375" spans="8:9" x14ac:dyDescent="0.25">
      <c r="H375"/>
      <c r="I375"/>
    </row>
    <row r="376" spans="8:9" x14ac:dyDescent="0.25">
      <c r="H376"/>
      <c r="I376"/>
    </row>
    <row r="377" spans="8:9" x14ac:dyDescent="0.25">
      <c r="H377"/>
      <c r="I377"/>
    </row>
    <row r="378" spans="8:9" x14ac:dyDescent="0.25">
      <c r="H378"/>
      <c r="I378"/>
    </row>
    <row r="379" spans="8:9" x14ac:dyDescent="0.25">
      <c r="H379"/>
      <c r="I379"/>
    </row>
    <row r="380" spans="8:9" x14ac:dyDescent="0.25">
      <c r="H380"/>
      <c r="I380"/>
    </row>
    <row r="381" spans="8:9" x14ac:dyDescent="0.25">
      <c r="H381"/>
      <c r="I381"/>
    </row>
    <row r="382" spans="8:9" x14ac:dyDescent="0.25">
      <c r="H382"/>
      <c r="I382"/>
    </row>
    <row r="383" spans="8:9" x14ac:dyDescent="0.25">
      <c r="H383"/>
      <c r="I383"/>
    </row>
    <row r="384" spans="8:9" x14ac:dyDescent="0.25">
      <c r="H384"/>
      <c r="I384"/>
    </row>
    <row r="385" spans="8:9" x14ac:dyDescent="0.25">
      <c r="H385"/>
      <c r="I385"/>
    </row>
    <row r="386" spans="8:9" x14ac:dyDescent="0.25">
      <c r="H386"/>
      <c r="I386"/>
    </row>
    <row r="387" spans="8:9" x14ac:dyDescent="0.25">
      <c r="H387"/>
      <c r="I387"/>
    </row>
    <row r="388" spans="8:9" x14ac:dyDescent="0.25">
      <c r="H388"/>
      <c r="I388"/>
    </row>
    <row r="389" spans="8:9" x14ac:dyDescent="0.25">
      <c r="H389"/>
      <c r="I389"/>
    </row>
    <row r="390" spans="8:9" x14ac:dyDescent="0.25">
      <c r="H390"/>
      <c r="I390"/>
    </row>
    <row r="391" spans="8:9" x14ac:dyDescent="0.25">
      <c r="H391"/>
      <c r="I391"/>
    </row>
    <row r="392" spans="8:9" x14ac:dyDescent="0.25">
      <c r="H392"/>
      <c r="I392"/>
    </row>
    <row r="393" spans="8:9" x14ac:dyDescent="0.25">
      <c r="H393"/>
      <c r="I393"/>
    </row>
    <row r="394" spans="8:9" x14ac:dyDescent="0.25">
      <c r="H394"/>
      <c r="I394"/>
    </row>
    <row r="395" spans="8:9" x14ac:dyDescent="0.25">
      <c r="H395"/>
      <c r="I395"/>
    </row>
    <row r="396" spans="8:9" x14ac:dyDescent="0.25">
      <c r="H396"/>
      <c r="I396"/>
    </row>
    <row r="397" spans="8:9" x14ac:dyDescent="0.25">
      <c r="H397"/>
      <c r="I397"/>
    </row>
    <row r="398" spans="8:9" x14ac:dyDescent="0.25">
      <c r="H398"/>
      <c r="I398"/>
    </row>
    <row r="399" spans="8:9" x14ac:dyDescent="0.25">
      <c r="H399"/>
      <c r="I399"/>
    </row>
    <row r="400" spans="8:9" x14ac:dyDescent="0.25">
      <c r="H400"/>
      <c r="I400"/>
    </row>
    <row r="401" spans="8:9" x14ac:dyDescent="0.25">
      <c r="H401"/>
      <c r="I401"/>
    </row>
    <row r="402" spans="8:9" x14ac:dyDescent="0.25">
      <c r="H402"/>
      <c r="I402"/>
    </row>
    <row r="403" spans="8:9" x14ac:dyDescent="0.25">
      <c r="H403"/>
      <c r="I403"/>
    </row>
    <row r="404" spans="8:9" x14ac:dyDescent="0.25">
      <c r="H404"/>
      <c r="I404"/>
    </row>
    <row r="405" spans="8:9" x14ac:dyDescent="0.25">
      <c r="H405"/>
      <c r="I405"/>
    </row>
    <row r="406" spans="8:9" x14ac:dyDescent="0.25">
      <c r="H406"/>
      <c r="I406"/>
    </row>
    <row r="407" spans="8:9" x14ac:dyDescent="0.25">
      <c r="H407"/>
      <c r="I407"/>
    </row>
    <row r="408" spans="8:9" x14ac:dyDescent="0.25">
      <c r="H408"/>
      <c r="I408"/>
    </row>
    <row r="409" spans="8:9" x14ac:dyDescent="0.25">
      <c r="H409"/>
      <c r="I409"/>
    </row>
    <row r="410" spans="8:9" x14ac:dyDescent="0.25">
      <c r="H410"/>
      <c r="I410"/>
    </row>
    <row r="411" spans="8:9" x14ac:dyDescent="0.25">
      <c r="H411"/>
      <c r="I411"/>
    </row>
    <row r="412" spans="8:9" x14ac:dyDescent="0.25">
      <c r="H412"/>
      <c r="I412"/>
    </row>
    <row r="413" spans="8:9" x14ac:dyDescent="0.25">
      <c r="H413"/>
      <c r="I413"/>
    </row>
    <row r="414" spans="8:9" x14ac:dyDescent="0.25">
      <c r="H414"/>
      <c r="I414"/>
    </row>
    <row r="415" spans="8:9" x14ac:dyDescent="0.25">
      <c r="H415"/>
      <c r="I415"/>
    </row>
    <row r="416" spans="8:9" x14ac:dyDescent="0.25">
      <c r="H416"/>
      <c r="I416"/>
    </row>
    <row r="417" spans="8:9" x14ac:dyDescent="0.25">
      <c r="H417"/>
      <c r="I417"/>
    </row>
    <row r="418" spans="8:9" x14ac:dyDescent="0.25">
      <c r="H418"/>
      <c r="I418"/>
    </row>
    <row r="419" spans="8:9" x14ac:dyDescent="0.25">
      <c r="H419"/>
      <c r="I419"/>
    </row>
    <row r="420" spans="8:9" x14ac:dyDescent="0.25">
      <c r="H420"/>
      <c r="I420"/>
    </row>
    <row r="421" spans="8:9" x14ac:dyDescent="0.25">
      <c r="H421"/>
      <c r="I421"/>
    </row>
    <row r="422" spans="8:9" x14ac:dyDescent="0.25">
      <c r="H422"/>
      <c r="I422"/>
    </row>
    <row r="423" spans="8:9" x14ac:dyDescent="0.25">
      <c r="H423"/>
      <c r="I423"/>
    </row>
    <row r="424" spans="8:9" x14ac:dyDescent="0.25">
      <c r="H424"/>
      <c r="I424"/>
    </row>
    <row r="425" spans="8:9" x14ac:dyDescent="0.25">
      <c r="H425"/>
      <c r="I425"/>
    </row>
    <row r="426" spans="8:9" x14ac:dyDescent="0.25">
      <c r="H426"/>
      <c r="I426"/>
    </row>
    <row r="427" spans="8:9" x14ac:dyDescent="0.25">
      <c r="H427"/>
      <c r="I427"/>
    </row>
    <row r="428" spans="8:9" x14ac:dyDescent="0.25">
      <c r="H428"/>
      <c r="I428"/>
    </row>
    <row r="429" spans="8:9" x14ac:dyDescent="0.25">
      <c r="H429"/>
      <c r="I429"/>
    </row>
    <row r="430" spans="8:9" x14ac:dyDescent="0.25">
      <c r="H430"/>
      <c r="I430"/>
    </row>
    <row r="431" spans="8:9" x14ac:dyDescent="0.25">
      <c r="H431"/>
      <c r="I431"/>
    </row>
    <row r="432" spans="8:9" x14ac:dyDescent="0.25">
      <c r="H432"/>
      <c r="I432"/>
    </row>
  </sheetData>
  <mergeCells count="82">
    <mergeCell ref="W8:AD8"/>
    <mergeCell ref="AG65:AI65"/>
    <mergeCell ref="AG91:AI91"/>
    <mergeCell ref="AG116:AI116"/>
    <mergeCell ref="AG144:AI144"/>
    <mergeCell ref="W16:W18"/>
    <mergeCell ref="AG167:AI167"/>
    <mergeCell ref="AG192:AI192"/>
    <mergeCell ref="L113:AD114"/>
    <mergeCell ref="L40:AD41"/>
    <mergeCell ref="M205:O205"/>
    <mergeCell ref="P205:S205"/>
    <mergeCell ref="T205:U205"/>
    <mergeCell ref="M141:O141"/>
    <mergeCell ref="P141:S141"/>
    <mergeCell ref="T141:U141"/>
    <mergeCell ref="M143:U143"/>
    <mergeCell ref="M110:O110"/>
    <mergeCell ref="P110:S110"/>
    <mergeCell ref="T110:U110"/>
    <mergeCell ref="M90:U90"/>
    <mergeCell ref="M62:O62"/>
    <mergeCell ref="M206:O206"/>
    <mergeCell ref="P206:S206"/>
    <mergeCell ref="T206:U206"/>
    <mergeCell ref="M189:O189"/>
    <mergeCell ref="P189:S189"/>
    <mergeCell ref="T189:U189"/>
    <mergeCell ref="M191:U191"/>
    <mergeCell ref="C193:C196"/>
    <mergeCell ref="M166:U166"/>
    <mergeCell ref="C177:C180"/>
    <mergeCell ref="M188:O188"/>
    <mergeCell ref="P188:S188"/>
    <mergeCell ref="T188:U188"/>
    <mergeCell ref="C168:C176"/>
    <mergeCell ref="C152:C155"/>
    <mergeCell ref="M163:O163"/>
    <mergeCell ref="P163:S163"/>
    <mergeCell ref="T163:U163"/>
    <mergeCell ref="M164:O164"/>
    <mergeCell ref="P164:S164"/>
    <mergeCell ref="T164:U164"/>
    <mergeCell ref="C113:G113"/>
    <mergeCell ref="C145:C151"/>
    <mergeCell ref="M115:U115"/>
    <mergeCell ref="C117:C122"/>
    <mergeCell ref="C123:C132"/>
    <mergeCell ref="M140:O140"/>
    <mergeCell ref="P140:S140"/>
    <mergeCell ref="T140:U140"/>
    <mergeCell ref="C92:C95"/>
    <mergeCell ref="C96:C101"/>
    <mergeCell ref="M109:O109"/>
    <mergeCell ref="P109:S109"/>
    <mergeCell ref="T109:U109"/>
    <mergeCell ref="C74:C79"/>
    <mergeCell ref="M87:O87"/>
    <mergeCell ref="P87:S87"/>
    <mergeCell ref="T87:U87"/>
    <mergeCell ref="M88:O88"/>
    <mergeCell ref="P88:S88"/>
    <mergeCell ref="T88:U88"/>
    <mergeCell ref="L2:U2"/>
    <mergeCell ref="D4:E4"/>
    <mergeCell ref="M4:U4"/>
    <mergeCell ref="M8:U8"/>
    <mergeCell ref="M42:U42"/>
    <mergeCell ref="D28:E28"/>
    <mergeCell ref="D35:E35"/>
    <mergeCell ref="M37:U37"/>
    <mergeCell ref="C40:G40"/>
    <mergeCell ref="C44:C50"/>
    <mergeCell ref="P62:Q62"/>
    <mergeCell ref="T62:U62"/>
    <mergeCell ref="M64:U64"/>
    <mergeCell ref="C66:C73"/>
    <mergeCell ref="C51:C56"/>
    <mergeCell ref="L52:L54"/>
    <mergeCell ref="M61:O61"/>
    <mergeCell ref="P61:Q61"/>
    <mergeCell ref="T61:U61"/>
  </mergeCells>
  <conditionalFormatting sqref="M19:U19">
    <cfRule type="containsText" dxfId="9" priority="53" operator="containsText" text="OK">
      <formula>NOT(ISERROR(SEARCH("OK",M19)))</formula>
    </cfRule>
  </conditionalFormatting>
  <conditionalFormatting sqref="G43">
    <cfRule type="cellIs" dxfId="8" priority="62" operator="greaterThan">
      <formula>75</formula>
    </cfRule>
  </conditionalFormatting>
  <conditionalFormatting sqref="G43">
    <cfRule type="cellIs" dxfId="7" priority="67" operator="greaterThanOrEqual">
      <formula>0.5</formula>
    </cfRule>
  </conditionalFormatting>
  <conditionalFormatting sqref="T87:U87">
    <cfRule type="colorScale" priority="78">
      <colorScale>
        <cfvo type="min"/>
        <cfvo type="max"/>
        <color rgb="FFFCFCFF"/>
        <color rgb="FF63BE7B"/>
      </colorScale>
    </cfRule>
  </conditionalFormatting>
  <conditionalFormatting sqref="M109:U109">
    <cfRule type="colorScale" priority="79">
      <colorScale>
        <cfvo type="min"/>
        <cfvo type="max"/>
        <color rgb="FFFCFCFF"/>
        <color rgb="FF63BE7B"/>
      </colorScale>
    </cfRule>
  </conditionalFormatting>
  <conditionalFormatting sqref="M20:U20">
    <cfRule type="containsText" dxfId="6" priority="84" operator="containsText" text="OK">
      <formula>NOT(ISERROR(SEARCH("OK",M20)))</formula>
    </cfRule>
  </conditionalFormatting>
  <conditionalFormatting sqref="M140:P140">
    <cfRule type="colorScale" priority="51">
      <colorScale>
        <cfvo type="min"/>
        <cfvo type="max"/>
        <color rgb="FFFCFCFF"/>
        <color rgb="FF63BE7B"/>
      </colorScale>
    </cfRule>
  </conditionalFormatting>
  <conditionalFormatting sqref="T140:U140">
    <cfRule type="colorScale" priority="42">
      <colorScale>
        <cfvo type="min"/>
        <cfvo type="max"/>
        <color rgb="FFFCFCFF"/>
        <color rgb="FF63BE7B"/>
      </colorScale>
    </cfRule>
  </conditionalFormatting>
  <conditionalFormatting sqref="M87:O87">
    <cfRule type="colorScale" priority="37">
      <colorScale>
        <cfvo type="min"/>
        <cfvo type="max"/>
        <color rgb="FFFCFCFF"/>
        <color rgb="FF63BE7B"/>
      </colorScale>
    </cfRule>
  </conditionalFormatting>
  <conditionalFormatting sqref="P87:S87">
    <cfRule type="colorScale" priority="32">
      <colorScale>
        <cfvo type="min"/>
        <cfvo type="max"/>
        <color rgb="FFFCFCFF"/>
        <color rgb="FF63BE7B"/>
      </colorScale>
    </cfRule>
  </conditionalFormatting>
  <conditionalFormatting sqref="M163:P163">
    <cfRule type="colorScale" priority="7">
      <colorScale>
        <cfvo type="min"/>
        <cfvo type="max"/>
        <color rgb="FFFCFCFF"/>
        <color rgb="FF63BE7B"/>
      </colorScale>
    </cfRule>
  </conditionalFormatting>
  <conditionalFormatting sqref="T163:U163">
    <cfRule type="colorScale" priority="6">
      <colorScale>
        <cfvo type="min"/>
        <cfvo type="max"/>
        <color rgb="FFFCFCFF"/>
        <color rgb="FF63BE7B"/>
      </colorScale>
    </cfRule>
  </conditionalFormatting>
  <conditionalFormatting sqref="M188:P188">
    <cfRule type="colorScale" priority="5">
      <colorScale>
        <cfvo type="min"/>
        <cfvo type="max"/>
        <color rgb="FFFCFCFF"/>
        <color rgb="FF63BE7B"/>
      </colorScale>
    </cfRule>
  </conditionalFormatting>
  <conditionalFormatting sqref="T188:U188">
    <cfRule type="colorScale" priority="4">
      <colorScale>
        <cfvo type="min"/>
        <cfvo type="max"/>
        <color rgb="FFFCFCFF"/>
        <color rgb="FF63BE7B"/>
      </colorScale>
    </cfRule>
  </conditionalFormatting>
  <conditionalFormatting sqref="M205:P205">
    <cfRule type="colorScale" priority="3">
      <colorScale>
        <cfvo type="min"/>
        <cfvo type="max"/>
        <color rgb="FFFCFCFF"/>
        <color rgb="FF63BE7B"/>
      </colorScale>
    </cfRule>
  </conditionalFormatting>
  <conditionalFormatting sqref="T205:U205">
    <cfRule type="colorScale" priority="2">
      <colorScale>
        <cfvo type="min"/>
        <cfvo type="max"/>
        <color rgb="FFFCFCFF"/>
        <color rgb="FF63BE7B"/>
      </colorScale>
    </cfRule>
  </conditionalFormatting>
  <pageMargins left="0.98402777777777795" right="0.98402777777777795" top="0.59027777777777801" bottom="0.59027777777777801" header="0.51180555555555496" footer="0.51180555555555496"/>
  <pageSetup paperSize="8" firstPageNumber="0" fitToHeight="0" orientation="portrait" horizontalDpi="300" verticalDpi="300"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'Istruzioni preliminari'!C7:C10</xm:f>
          </x14:formula1>
          <xm:sqref>D6</xm:sqref>
        </x14:dataValidation>
        <x14:dataValidation type="list" allowBlank="1" showInputMessage="1" showErrorMessage="1">
          <x14:formula1>
            <xm:f>'prestazioni attese'!$C$5:$C$13</xm:f>
          </x14:formula1>
          <x14:formula2>
            <xm:f>0</xm:f>
          </x14:formula2>
          <xm:sqref>D30</xm:sqref>
        </x14:dataValidation>
        <x14:dataValidation type="list" allowBlank="1" showInputMessage="1" showErrorMessage="1">
          <x14:formula1>
            <xm:f>'Istruzioni preliminari'!$C$7:$C$10</xm:f>
          </x14:formula1>
          <x14:formula2>
            <xm:f>0</xm:f>
          </x14:formula2>
          <xm:sqref>D6:D7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Q34"/>
  <sheetViews>
    <sheetView zoomScale="90" zoomScaleNormal="90" workbookViewId="0">
      <selection activeCell="O9" sqref="O9"/>
    </sheetView>
  </sheetViews>
  <sheetFormatPr defaultColWidth="8.875" defaultRowHeight="15.75" x14ac:dyDescent="0.25"/>
  <cols>
    <col min="1" max="1" width="2.875" customWidth="1"/>
    <col min="2" max="2" width="9.5" customWidth="1"/>
    <col min="3" max="3" width="29.125" customWidth="1"/>
    <col min="4" max="12" width="12.125" customWidth="1"/>
    <col min="13" max="13" width="2.625" customWidth="1"/>
  </cols>
  <sheetData>
    <row r="1" spans="1:17" x14ac:dyDescent="0.25">
      <c r="A1" s="33"/>
      <c r="B1" s="33"/>
      <c r="C1" s="33"/>
      <c r="D1" s="33"/>
      <c r="E1" s="33"/>
      <c r="F1" s="33"/>
      <c r="G1" s="33"/>
      <c r="H1" s="33"/>
      <c r="I1" s="33"/>
      <c r="J1" s="33"/>
      <c r="K1" s="33"/>
      <c r="L1" s="33"/>
      <c r="M1" s="33"/>
    </row>
    <row r="2" spans="1:17" ht="45.95" customHeight="1" x14ac:dyDescent="0.25">
      <c r="A2" s="41"/>
      <c r="B2" s="42"/>
      <c r="C2" s="284" t="s">
        <v>352</v>
      </c>
      <c r="D2" s="36"/>
      <c r="E2" s="36"/>
      <c r="F2" s="36"/>
      <c r="G2" s="36"/>
      <c r="H2" s="36"/>
      <c r="I2" s="36"/>
      <c r="J2" s="285"/>
      <c r="K2" s="41"/>
      <c r="L2" s="41"/>
      <c r="M2" s="41"/>
    </row>
    <row r="3" spans="1:17" x14ac:dyDescent="0.25">
      <c r="A3" s="33"/>
      <c r="B3" s="33"/>
      <c r="C3" s="33"/>
      <c r="D3" s="33"/>
      <c r="E3" s="33"/>
      <c r="F3" s="33"/>
      <c r="G3" s="33"/>
      <c r="H3" s="33"/>
      <c r="I3" s="33"/>
      <c r="J3" s="33"/>
      <c r="K3" s="33"/>
      <c r="L3" s="33"/>
      <c r="M3" s="33"/>
    </row>
    <row r="4" spans="1:17" ht="48" customHeight="1" x14ac:dyDescent="0.25">
      <c r="A4" s="33"/>
      <c r="B4" s="286" t="s">
        <v>39</v>
      </c>
      <c r="C4" s="44" t="s">
        <v>83</v>
      </c>
      <c r="D4" s="478" t="s">
        <v>353</v>
      </c>
      <c r="E4" s="478"/>
      <c r="F4" s="478"/>
      <c r="G4" s="478"/>
      <c r="H4" s="478"/>
      <c r="I4" s="478"/>
      <c r="J4" s="478"/>
      <c r="K4" s="478"/>
      <c r="L4" s="478"/>
      <c r="M4" s="33"/>
    </row>
    <row r="5" spans="1:17" x14ac:dyDescent="0.25">
      <c r="A5" s="33"/>
      <c r="B5" s="33"/>
      <c r="C5" s="33"/>
      <c r="D5" s="33"/>
      <c r="E5" s="33"/>
      <c r="F5" s="33"/>
      <c r="G5" s="33"/>
      <c r="H5" s="33"/>
      <c r="I5" s="33"/>
      <c r="J5" s="33"/>
      <c r="K5" s="33"/>
      <c r="L5" s="33"/>
      <c r="M5" s="33"/>
    </row>
    <row r="6" spans="1:17" ht="27.6" customHeight="1" x14ac:dyDescent="0.25">
      <c r="A6" s="33"/>
      <c r="B6" s="33"/>
      <c r="C6" s="33"/>
      <c r="D6" s="479" t="s">
        <v>354</v>
      </c>
      <c r="E6" s="479"/>
      <c r="F6" s="479"/>
      <c r="G6" s="479"/>
      <c r="H6" s="479"/>
      <c r="I6" s="479"/>
      <c r="J6" s="479"/>
      <c r="K6" s="479"/>
      <c r="L6" s="479"/>
      <c r="M6" s="33"/>
    </row>
    <row r="7" spans="1:17" ht="36.6" customHeight="1" x14ac:dyDescent="0.25">
      <c r="A7" s="33"/>
      <c r="B7" s="33"/>
      <c r="C7" s="197" t="s">
        <v>355</v>
      </c>
      <c r="D7" s="480" t="s">
        <v>356</v>
      </c>
      <c r="E7" s="480"/>
      <c r="F7" s="480"/>
      <c r="G7" s="481" t="s">
        <v>357</v>
      </c>
      <c r="H7" s="480"/>
      <c r="I7" s="480"/>
      <c r="J7" s="482"/>
      <c r="K7" s="480" t="s">
        <v>358</v>
      </c>
      <c r="L7" s="480"/>
      <c r="M7" s="33"/>
    </row>
    <row r="8" spans="1:17" ht="41.25" customHeight="1" x14ac:dyDescent="0.25">
      <c r="A8" s="33"/>
      <c r="B8" s="33"/>
      <c r="C8" s="197" t="s">
        <v>359</v>
      </c>
      <c r="D8" s="287" t="s">
        <v>360</v>
      </c>
      <c r="E8" s="288" t="s">
        <v>361</v>
      </c>
      <c r="F8" s="289" t="s">
        <v>362</v>
      </c>
      <c r="G8" s="383" t="s">
        <v>363</v>
      </c>
      <c r="H8" s="56" t="s">
        <v>364</v>
      </c>
      <c r="I8" s="56" t="s">
        <v>365</v>
      </c>
      <c r="J8" s="394" t="s">
        <v>366</v>
      </c>
      <c r="K8" s="287" t="s">
        <v>367</v>
      </c>
      <c r="L8" s="289" t="s">
        <v>368</v>
      </c>
      <c r="M8" s="33"/>
    </row>
    <row r="9" spans="1:17" x14ac:dyDescent="0.25">
      <c r="A9" s="33"/>
      <c r="B9" s="33"/>
      <c r="C9" s="55" t="s">
        <v>369</v>
      </c>
      <c r="D9" s="290" t="e">
        <f>'interventi edilizi STEP 1, 2, 3'!M10</f>
        <v>#DIV/0!</v>
      </c>
      <c r="E9" s="57" t="e">
        <f>'interventi edilizi STEP 1, 2, 3'!N10</f>
        <v>#DIV/0!</v>
      </c>
      <c r="F9" s="291" t="e">
        <f>'interventi edilizi STEP 1, 2, 3'!O10</f>
        <v>#DIV/0!</v>
      </c>
      <c r="G9" s="384" t="e">
        <f>SUM('interventi edilizi STEP 1, 2, 3'!P83+'interventi edilizi STEP 1, 2, 3'!P105+'interventi edilizi STEP 1, 2, 3'!P136+'interventi edilizi STEP 1, 2, 3'!P159+'interventi edilizi STEP 1, 2, 3'!P184+'interventi edilizi STEP 1, 2, 3'!P201)</f>
        <v>#DIV/0!</v>
      </c>
      <c r="H9" s="57" t="e">
        <f>SUM('interventi edilizi STEP 1, 2, 3'!Q83+'interventi edilizi STEP 1, 2, 3'!Q105+'interventi edilizi STEP 1, 2, 3'!Q136+'interventi edilizi STEP 1, 2, 3'!Q159+'interventi edilizi STEP 1, 2, 3'!Q184+'interventi edilizi STEP 1, 2, 3'!Q201)</f>
        <v>#DIV/0!</v>
      </c>
      <c r="I9" s="57" t="e">
        <f>SUM('interventi edilizi STEP 1, 2, 3'!R83+'interventi edilizi STEP 1, 2, 3'!R105+'interventi edilizi STEP 1, 2, 3'!R136+'interventi edilizi STEP 1, 2, 3'!R159+'interventi edilizi STEP 1, 2, 3'!R184+'interventi edilizi STEP 1, 2, 3'!R201)</f>
        <v>#DIV/0!</v>
      </c>
      <c r="J9" s="395" t="e">
        <f>'interventi edilizi STEP 1, 2, 3'!S10</f>
        <v>#DIV/0!</v>
      </c>
      <c r="K9" s="290" t="e">
        <f>'interventi edilizi STEP 1, 2, 3'!T10</f>
        <v>#DIV/0!</v>
      </c>
      <c r="L9" s="291" t="e">
        <f>'interventi edilizi STEP 1, 2, 3'!U10</f>
        <v>#DIV/0!</v>
      </c>
      <c r="M9" s="33"/>
    </row>
    <row r="10" spans="1:17" x14ac:dyDescent="0.25">
      <c r="A10" s="33"/>
      <c r="B10" s="33"/>
      <c r="C10" s="58" t="s">
        <v>110</v>
      </c>
      <c r="D10" s="292">
        <f t="shared" ref="D10:L10" si="0">10/D11</f>
        <v>0.8</v>
      </c>
      <c r="E10" s="293">
        <f t="shared" si="0"/>
        <v>1.1111111111111112</v>
      </c>
      <c r="F10" s="294">
        <f t="shared" si="0"/>
        <v>1.6666666666666667</v>
      </c>
      <c r="G10" s="385">
        <f t="shared" si="0"/>
        <v>1.3333333333333333</v>
      </c>
      <c r="H10" s="293">
        <f t="shared" si="0"/>
        <v>1.1764705882352942</v>
      </c>
      <c r="I10" s="293">
        <f t="shared" si="0"/>
        <v>1.1111111111111112</v>
      </c>
      <c r="J10" s="396">
        <f t="shared" si="0"/>
        <v>12.5</v>
      </c>
      <c r="K10" s="292">
        <f t="shared" si="0"/>
        <v>1.4285714285714286</v>
      </c>
      <c r="L10" s="294">
        <f t="shared" si="0"/>
        <v>1.1111111111111112</v>
      </c>
      <c r="M10" s="33"/>
    </row>
    <row r="11" spans="1:17" x14ac:dyDescent="0.25">
      <c r="A11" s="33"/>
      <c r="B11" s="33"/>
      <c r="C11" s="58" t="s">
        <v>114</v>
      </c>
      <c r="D11" s="392">
        <f>'interventi edilizi STEP 1, 2, 3'!M12</f>
        <v>12.5</v>
      </c>
      <c r="E11" s="60">
        <f>'interventi edilizi STEP 1, 2, 3'!N12</f>
        <v>9</v>
      </c>
      <c r="F11" s="393">
        <f>'interventi edilizi STEP 1, 2, 3'!O12</f>
        <v>6</v>
      </c>
      <c r="G11" s="386">
        <f>'interventi edilizi STEP 1, 2, 3'!P12</f>
        <v>7.5</v>
      </c>
      <c r="H11" s="60">
        <f>'interventi edilizi STEP 1, 2, 3'!Q12</f>
        <v>8.5</v>
      </c>
      <c r="I11" s="60">
        <f>'interventi edilizi STEP 1, 2, 3'!R12</f>
        <v>9</v>
      </c>
      <c r="J11" s="397">
        <f>'interventi edilizi STEP 1, 2, 3'!S12</f>
        <v>0.8</v>
      </c>
      <c r="K11" s="392">
        <f>'interventi edilizi STEP 1, 2, 3'!T12</f>
        <v>7</v>
      </c>
      <c r="L11" s="393">
        <f>'interventi edilizi STEP 1, 2, 3'!U12</f>
        <v>9</v>
      </c>
      <c r="M11" s="33"/>
    </row>
    <row r="12" spans="1:17" x14ac:dyDescent="0.25">
      <c r="A12" s="33"/>
      <c r="B12" s="33"/>
      <c r="C12" s="66" t="s">
        <v>116</v>
      </c>
      <c r="D12" s="295" t="e">
        <f t="shared" ref="D12:L12" si="1">D9*D10</f>
        <v>#DIV/0!</v>
      </c>
      <c r="E12" s="67" t="e">
        <f t="shared" si="1"/>
        <v>#DIV/0!</v>
      </c>
      <c r="F12" s="296" t="e">
        <f t="shared" si="1"/>
        <v>#DIV/0!</v>
      </c>
      <c r="G12" s="387" t="e">
        <f t="shared" si="1"/>
        <v>#DIV/0!</v>
      </c>
      <c r="H12" s="67" t="e">
        <f t="shared" si="1"/>
        <v>#DIV/0!</v>
      </c>
      <c r="I12" s="67" t="e">
        <f t="shared" si="1"/>
        <v>#DIV/0!</v>
      </c>
      <c r="J12" s="398" t="e">
        <f t="shared" si="1"/>
        <v>#DIV/0!</v>
      </c>
      <c r="K12" s="295" t="e">
        <f t="shared" si="1"/>
        <v>#DIV/0!</v>
      </c>
      <c r="L12" s="296" t="e">
        <f t="shared" si="1"/>
        <v>#DIV/0!</v>
      </c>
      <c r="M12" s="33"/>
    </row>
    <row r="13" spans="1:17" x14ac:dyDescent="0.25">
      <c r="A13" s="33"/>
      <c r="B13" s="33"/>
      <c r="C13" s="193"/>
      <c r="D13" s="297"/>
      <c r="E13" s="388"/>
      <c r="F13" s="298"/>
      <c r="G13" s="388"/>
      <c r="H13" s="33"/>
      <c r="I13" s="33"/>
      <c r="J13" s="388"/>
      <c r="K13" s="297"/>
      <c r="L13" s="298"/>
      <c r="M13" s="33"/>
    </row>
    <row r="14" spans="1:17" x14ac:dyDescent="0.25">
      <c r="A14" s="33"/>
      <c r="B14" s="33"/>
      <c r="C14" s="55" t="s">
        <v>370</v>
      </c>
      <c r="D14" s="299" t="e">
        <f t="shared" ref="D14:L14" si="2">RANK(D12, $D$12:$L$12)</f>
        <v>#DIV/0!</v>
      </c>
      <c r="E14" s="182" t="e">
        <f t="shared" si="2"/>
        <v>#DIV/0!</v>
      </c>
      <c r="F14" s="300" t="e">
        <f t="shared" si="2"/>
        <v>#DIV/0!</v>
      </c>
      <c r="G14" s="389" t="e">
        <f t="shared" si="2"/>
        <v>#DIV/0!</v>
      </c>
      <c r="H14" s="182" t="e">
        <f t="shared" si="2"/>
        <v>#DIV/0!</v>
      </c>
      <c r="I14" s="182" t="e">
        <f t="shared" si="2"/>
        <v>#DIV/0!</v>
      </c>
      <c r="J14" s="399" t="e">
        <f t="shared" si="2"/>
        <v>#DIV/0!</v>
      </c>
      <c r="K14" s="299" t="e">
        <f t="shared" si="2"/>
        <v>#DIV/0!</v>
      </c>
      <c r="L14" s="300" t="e">
        <f t="shared" si="2"/>
        <v>#DIV/0!</v>
      </c>
      <c r="M14" s="33"/>
    </row>
    <row r="15" spans="1:17" x14ac:dyDescent="0.25">
      <c r="A15" s="33"/>
      <c r="B15" s="33"/>
      <c r="C15" s="33"/>
      <c r="D15" s="297"/>
      <c r="E15" s="388"/>
      <c r="F15" s="298"/>
      <c r="G15" s="388"/>
      <c r="H15" s="33"/>
      <c r="I15" s="33"/>
      <c r="J15" s="388"/>
      <c r="K15" s="297"/>
      <c r="L15" s="298"/>
      <c r="M15" s="33"/>
      <c r="Q15" s="424"/>
    </row>
    <row r="16" spans="1:17" x14ac:dyDescent="0.25">
      <c r="A16" s="33"/>
      <c r="B16" s="33"/>
      <c r="C16" s="55" t="s">
        <v>371</v>
      </c>
      <c r="D16" s="301">
        <v>5</v>
      </c>
      <c r="E16" s="302">
        <v>5</v>
      </c>
      <c r="F16" s="303">
        <v>5</v>
      </c>
      <c r="G16" s="390">
        <v>5</v>
      </c>
      <c r="H16" s="302">
        <v>5</v>
      </c>
      <c r="I16" s="302">
        <v>5</v>
      </c>
      <c r="J16" s="400">
        <v>5</v>
      </c>
      <c r="K16" s="301">
        <v>5</v>
      </c>
      <c r="L16" s="303">
        <v>5</v>
      </c>
      <c r="M16" s="33"/>
    </row>
    <row r="17" spans="1:13" ht="15.6" customHeight="1" x14ac:dyDescent="0.25">
      <c r="A17" s="33"/>
      <c r="B17" s="33"/>
      <c r="C17" s="197" t="s">
        <v>372</v>
      </c>
      <c r="D17" s="304" t="e">
        <f t="shared" ref="D17:L17" si="3">IF(D12&gt;=D16, "OK", "")</f>
        <v>#DIV/0!</v>
      </c>
      <c r="E17" s="305" t="e">
        <f t="shared" si="3"/>
        <v>#DIV/0!</v>
      </c>
      <c r="F17" s="306" t="e">
        <f t="shared" si="3"/>
        <v>#DIV/0!</v>
      </c>
      <c r="G17" s="391" t="e">
        <f t="shared" si="3"/>
        <v>#DIV/0!</v>
      </c>
      <c r="H17" s="305" t="e">
        <f t="shared" si="3"/>
        <v>#DIV/0!</v>
      </c>
      <c r="I17" s="305" t="e">
        <f t="shared" si="3"/>
        <v>#DIV/0!</v>
      </c>
      <c r="J17" s="401" t="e">
        <f t="shared" si="3"/>
        <v>#DIV/0!</v>
      </c>
      <c r="K17" s="304" t="e">
        <f t="shared" si="3"/>
        <v>#DIV/0!</v>
      </c>
      <c r="L17" s="306" t="e">
        <f t="shared" si="3"/>
        <v>#DIV/0!</v>
      </c>
      <c r="M17" s="33"/>
    </row>
    <row r="18" spans="1:13" ht="25.5" x14ac:dyDescent="0.25">
      <c r="A18" s="33"/>
      <c r="B18" s="33"/>
      <c r="C18" s="307" t="s">
        <v>373</v>
      </c>
      <c r="D18" s="472" t="e">
        <f>IF(OR(D17="OK",E17="OK",F17="OK"),"OK","NO")</f>
        <v>#DIV/0!</v>
      </c>
      <c r="E18" s="472"/>
      <c r="F18" s="472"/>
      <c r="G18" s="473" t="e">
        <f>IF(OR(G17="OK",H17="OK",I17="OK",J17="OK"),"OK","NO")</f>
        <v>#DIV/0!</v>
      </c>
      <c r="H18" s="472"/>
      <c r="I18" s="472"/>
      <c r="J18" s="474"/>
      <c r="K18" s="472" t="e">
        <f>IF(OR(K17="OK",L17="OK"),"OK","NO")</f>
        <v>#DIV/0!</v>
      </c>
      <c r="L18" s="472"/>
      <c r="M18" s="33"/>
    </row>
    <row r="19" spans="1:13" ht="14.1" customHeight="1" x14ac:dyDescent="0.25">
      <c r="A19" s="33"/>
      <c r="B19" s="33"/>
      <c r="C19" s="33"/>
      <c r="D19" s="475" t="s">
        <v>217</v>
      </c>
      <c r="E19" s="475"/>
      <c r="F19" s="475"/>
      <c r="G19" s="476" t="s">
        <v>218</v>
      </c>
      <c r="H19" s="475"/>
      <c r="I19" s="475"/>
      <c r="J19" s="477"/>
      <c r="K19" s="475" t="s">
        <v>219</v>
      </c>
      <c r="L19" s="475"/>
      <c r="M19" s="33"/>
    </row>
    <row r="20" spans="1:13" hidden="1" x14ac:dyDescent="0.25">
      <c r="A20" s="33"/>
      <c r="B20" s="33"/>
      <c r="C20" s="33"/>
      <c r="D20" s="33">
        <f>COUNTIF(D17:F17,"OK")</f>
        <v>0</v>
      </c>
      <c r="E20" s="33"/>
      <c r="F20" s="33"/>
      <c r="G20" s="33">
        <f>COUNTIF(G17:J17,"OK")</f>
        <v>0</v>
      </c>
      <c r="H20" s="33"/>
      <c r="I20" s="33"/>
      <c r="J20" s="33"/>
      <c r="K20" s="33">
        <f>COUNTIF(K17:L17,"OK")</f>
        <v>0</v>
      </c>
      <c r="L20" s="33"/>
      <c r="M20" s="33"/>
    </row>
    <row r="21" spans="1:13" x14ac:dyDescent="0.25">
      <c r="A21" s="33"/>
      <c r="B21" s="33"/>
      <c r="C21" s="33"/>
      <c r="D21" s="33"/>
      <c r="E21" s="33"/>
      <c r="F21" s="33"/>
      <c r="G21" s="33"/>
      <c r="H21" s="33"/>
      <c r="I21" s="33"/>
      <c r="J21" s="33"/>
      <c r="K21" s="33"/>
      <c r="L21" s="33"/>
      <c r="M21" s="33"/>
    </row>
    <row r="22" spans="1:13" ht="50.1" customHeight="1" x14ac:dyDescent="0.25">
      <c r="A22" s="33"/>
      <c r="B22" s="33"/>
      <c r="C22" s="308" t="s">
        <v>374</v>
      </c>
      <c r="D22" s="484" t="e">
        <f>IF(OR(D18="OK", G18="OK", K18="OK"), "OK","NO")</f>
        <v>#DIV/0!</v>
      </c>
      <c r="E22" s="484"/>
      <c r="F22" s="484"/>
      <c r="G22" s="484"/>
      <c r="H22" s="484"/>
      <c r="I22" s="484"/>
      <c r="J22" s="484"/>
      <c r="K22" s="484"/>
      <c r="L22" s="484"/>
      <c r="M22" s="33"/>
    </row>
    <row r="23" spans="1:13" ht="109.35" customHeight="1" x14ac:dyDescent="0.25">
      <c r="A23" s="33"/>
      <c r="B23" s="33"/>
      <c r="C23" s="309" t="s">
        <v>375</v>
      </c>
      <c r="D23" s="484" t="str">
        <f>IF(AND(COUNTIF(D18:L18,"OK")&gt;=2,SUM(D20:L20)&gt;=3),"OK","NO")</f>
        <v>NO</v>
      </c>
      <c r="E23" s="484"/>
      <c r="F23" s="484"/>
      <c r="G23" s="484"/>
      <c r="H23" s="484"/>
      <c r="I23" s="484"/>
      <c r="J23" s="484"/>
      <c r="K23" s="484"/>
      <c r="L23" s="484"/>
      <c r="M23" s="33"/>
    </row>
    <row r="24" spans="1:13" ht="94.35" customHeight="1" x14ac:dyDescent="0.25">
      <c r="A24" s="33"/>
      <c r="B24" s="33"/>
      <c r="C24" s="309" t="s">
        <v>376</v>
      </c>
      <c r="D24" s="484" t="str">
        <f>IF(AND(COUNTIF(D17:F17,"OK")&gt;=1,(COUNTIF(G17:J17,"OK")&gt;=1),COUNTIF(K17:L17,"OK")&gt;=1),"OK", "NO")</f>
        <v>NO</v>
      </c>
      <c r="E24" s="484"/>
      <c r="F24" s="484"/>
      <c r="G24" s="484"/>
      <c r="H24" s="484"/>
      <c r="I24" s="484"/>
      <c r="J24" s="484"/>
      <c r="K24" s="484"/>
      <c r="L24" s="484"/>
      <c r="M24" s="41"/>
    </row>
    <row r="25" spans="1:13" x14ac:dyDescent="0.25">
      <c r="A25" s="33"/>
      <c r="B25" s="33"/>
      <c r="C25" s="33"/>
      <c r="D25" s="33"/>
      <c r="E25" s="33"/>
      <c r="F25" s="33"/>
      <c r="G25" s="33"/>
      <c r="H25" s="33"/>
      <c r="I25" s="33"/>
      <c r="J25" s="33"/>
      <c r="K25" s="33"/>
      <c r="L25" s="33"/>
      <c r="M25" s="33"/>
    </row>
    <row r="26" spans="1:13" ht="27.6" customHeight="1" x14ac:dyDescent="0.25">
      <c r="A26" s="33"/>
      <c r="B26" s="33"/>
      <c r="C26" s="33"/>
      <c r="D26" s="485" t="s">
        <v>377</v>
      </c>
      <c r="E26" s="485"/>
      <c r="F26" s="485"/>
      <c r="G26" s="485"/>
      <c r="H26" s="485"/>
      <c r="I26" s="485"/>
      <c r="J26" s="485"/>
      <c r="K26" s="485"/>
      <c r="L26" s="485"/>
      <c r="M26" s="33"/>
    </row>
    <row r="27" spans="1:13" s="22" customFormat="1" ht="51.75" customHeight="1" x14ac:dyDescent="0.25">
      <c r="A27" s="310"/>
      <c r="B27" s="310"/>
      <c r="C27" s="310"/>
      <c r="D27" s="486" t="s">
        <v>357</v>
      </c>
      <c r="E27" s="486"/>
      <c r="F27" s="311" t="s">
        <v>358</v>
      </c>
      <c r="G27" s="486" t="s">
        <v>378</v>
      </c>
      <c r="H27" s="486"/>
      <c r="I27" s="486"/>
      <c r="J27" s="487" t="s">
        <v>379</v>
      </c>
      <c r="K27" s="487"/>
      <c r="L27" s="487"/>
      <c r="M27" s="310"/>
    </row>
    <row r="28" spans="1:13" ht="74.099999999999994" customHeight="1" x14ac:dyDescent="0.25">
      <c r="A28" s="33"/>
      <c r="B28" s="33"/>
      <c r="C28" s="33"/>
      <c r="D28" s="312" t="s">
        <v>380</v>
      </c>
      <c r="E28" s="313" t="s">
        <v>381</v>
      </c>
      <c r="F28" s="314" t="s">
        <v>382</v>
      </c>
      <c r="G28" s="312" t="s">
        <v>383</v>
      </c>
      <c r="H28" s="315" t="s">
        <v>384</v>
      </c>
      <c r="I28" s="313" t="s">
        <v>385</v>
      </c>
      <c r="J28" s="316" t="s">
        <v>386</v>
      </c>
      <c r="K28" s="317" t="s">
        <v>387</v>
      </c>
      <c r="L28" s="318" t="s">
        <v>388</v>
      </c>
      <c r="M28" s="33"/>
    </row>
    <row r="29" spans="1:13" x14ac:dyDescent="0.25">
      <c r="A29" s="33"/>
      <c r="B29" s="33"/>
      <c r="C29" s="55" t="s">
        <v>369</v>
      </c>
      <c r="D29" s="319" t="e">
        <f>'interventi edilizi STEP 1, 2, 3'!W10</f>
        <v>#DIV/0!</v>
      </c>
      <c r="E29" s="320">
        <f>'interventi edilizi STEP 1, 2, 3'!X10</f>
        <v>1</v>
      </c>
      <c r="F29" s="319">
        <f>'interventi edilizi STEP 1, 2, 3'!Y10</f>
        <v>0</v>
      </c>
      <c r="G29" s="319" t="e">
        <f>'interventi edilizi STEP 1, 2, 3'!Z10</f>
        <v>#DIV/0!</v>
      </c>
      <c r="H29" s="217">
        <f>'interventi edilizi STEP 1, 2, 3'!AB10</f>
        <v>0</v>
      </c>
      <c r="I29" s="320" t="e">
        <f>'interventi edilizi STEP 1, 2, 3'!AC10</f>
        <v>#DIV/0!</v>
      </c>
      <c r="J29" s="321" t="e">
        <f>'interventi edilizi STEP 1, 2, 3'!AD10</f>
        <v>#DIV/0!</v>
      </c>
      <c r="K29" s="321">
        <f>'interventi edilizi STEP 1, 2, 3'!AE10</f>
        <v>0</v>
      </c>
      <c r="L29" s="321">
        <f>'interventi edilizi STEP 1, 2, 3'!AF10</f>
        <v>0</v>
      </c>
      <c r="M29" s="33"/>
    </row>
    <row r="30" spans="1:13" x14ac:dyDescent="0.25">
      <c r="A30" s="33"/>
      <c r="B30" s="33"/>
      <c r="C30" s="33"/>
      <c r="D30" s="33"/>
      <c r="E30" s="33"/>
      <c r="F30" s="33"/>
      <c r="G30" s="33"/>
      <c r="H30" s="33"/>
      <c r="I30" s="33"/>
      <c r="J30" s="33"/>
      <c r="K30" s="33"/>
      <c r="L30" s="33"/>
      <c r="M30" s="33"/>
    </row>
    <row r="31" spans="1:13" ht="43.5" customHeight="1" x14ac:dyDescent="0.25">
      <c r="A31" s="33"/>
      <c r="B31" s="33"/>
      <c r="C31" s="483" t="s">
        <v>389</v>
      </c>
      <c r="D31" s="322" t="e">
        <f>'Calcolo Indice di Diversità'!B8</f>
        <v>#DIV/0!</v>
      </c>
      <c r="E31" s="33"/>
      <c r="F31" s="33"/>
      <c r="G31" s="33"/>
      <c r="H31" s="33"/>
      <c r="I31" s="33"/>
      <c r="J31" s="33"/>
      <c r="K31" s="33"/>
      <c r="L31" s="33"/>
      <c r="M31" s="33"/>
    </row>
    <row r="32" spans="1:13" ht="43.5" customHeight="1" x14ac:dyDescent="0.25">
      <c r="A32" s="33"/>
      <c r="B32" s="33"/>
      <c r="C32" s="483"/>
      <c r="D32" s="323" t="e">
        <f>IF(D31&lt;30%,"BASSO", IF(AND(D31&gt;=30%,D31&lt;70%), "MEDIO",IF(D31&gt;=70%,"ALTO")))</f>
        <v>#DIV/0!</v>
      </c>
      <c r="E32" s="33"/>
      <c r="F32" s="33"/>
      <c r="G32" s="33"/>
      <c r="H32" s="33"/>
      <c r="I32" s="33"/>
      <c r="J32" s="33"/>
      <c r="K32" s="33"/>
      <c r="L32" s="33"/>
      <c r="M32" s="33"/>
    </row>
    <row r="33" spans="1:13" ht="53.45" customHeight="1" x14ac:dyDescent="0.25">
      <c r="A33" s="33"/>
      <c r="B33" s="33"/>
      <c r="C33" s="324" t="s">
        <v>390</v>
      </c>
      <c r="D33" s="33"/>
      <c r="E33" s="33"/>
      <c r="F33" s="33"/>
      <c r="G33" s="33"/>
      <c r="H33" s="33"/>
      <c r="I33" s="33"/>
      <c r="J33" s="33"/>
      <c r="K33" s="33"/>
      <c r="L33" s="33"/>
      <c r="M33" s="33"/>
    </row>
    <row r="34" spans="1:13" x14ac:dyDescent="0.25">
      <c r="A34" s="33"/>
      <c r="B34" s="33"/>
      <c r="C34" s="33"/>
      <c r="D34" s="33"/>
      <c r="E34" s="33"/>
      <c r="F34" s="33"/>
      <c r="G34" s="33"/>
      <c r="H34" s="33"/>
      <c r="I34" s="33"/>
      <c r="J34" s="33"/>
      <c r="K34" s="33"/>
      <c r="L34" s="33"/>
      <c r="M34" s="33"/>
    </row>
  </sheetData>
  <sheetProtection password="CFBA" sheet="1" objects="1" scenarios="1"/>
  <mergeCells count="19">
    <mergeCell ref="C31:C32"/>
    <mergeCell ref="D22:L22"/>
    <mergeCell ref="D23:L23"/>
    <mergeCell ref="D24:L24"/>
    <mergeCell ref="D26:L26"/>
    <mergeCell ref="D27:E27"/>
    <mergeCell ref="G27:I27"/>
    <mergeCell ref="J27:L27"/>
    <mergeCell ref="D4:L4"/>
    <mergeCell ref="D6:L6"/>
    <mergeCell ref="D7:F7"/>
    <mergeCell ref="G7:J7"/>
    <mergeCell ref="K7:L7"/>
    <mergeCell ref="D18:F18"/>
    <mergeCell ref="G18:J18"/>
    <mergeCell ref="K18:L18"/>
    <mergeCell ref="D19:F19"/>
    <mergeCell ref="G19:J19"/>
    <mergeCell ref="K19:L19"/>
  </mergeCells>
  <conditionalFormatting sqref="D14:L14">
    <cfRule type="cellIs" dxfId="5" priority="3" operator="lessThan">
      <formula>4</formula>
    </cfRule>
  </conditionalFormatting>
  <conditionalFormatting sqref="D18 G18 K18 D22:D24 D17:L17">
    <cfRule type="containsText" dxfId="4" priority="4" operator="containsText" text="OK">
      <formula>NOT(ISERROR(SEARCH("OK",D17)))</formula>
    </cfRule>
  </conditionalFormatting>
  <conditionalFormatting sqref="D18:F18 D22:D24">
    <cfRule type="containsText" dxfId="3" priority="8" operator="containsText" text="Sì+$D$23">
      <formula>NOT(ISERROR(SEARCH("Sì+$D$23",D18)))</formula>
    </cfRule>
  </conditionalFormatting>
  <conditionalFormatting sqref="D31:D32">
    <cfRule type="containsText" dxfId="2" priority="11" operator="containsText" text="ALTO">
      <formula>NOT(ISERROR(SEARCH("ALTO",D31)))</formula>
    </cfRule>
    <cfRule type="containsText" dxfId="1" priority="12" operator="containsText" text="MEDIO">
      <formula>NOT(ISERROR(SEARCH("MEDIO",D31)))</formula>
    </cfRule>
    <cfRule type="containsText" dxfId="0" priority="13" operator="containsText" text="BASSO">
      <formula>NOT(ISERROR(SEARCH("BASSO",D31)))</formula>
    </cfRule>
  </conditionalFormatting>
  <pageMargins left="0.7" right="0.7" top="0.75" bottom="0.75" header="0.51180555555555496" footer="0.51180555555555496"/>
  <pageSetup firstPageNumber="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0" zoomScaleNormal="80" workbookViewId="0">
      <selection sqref="A1:XFD1048576"/>
    </sheetView>
  </sheetViews>
  <sheetFormatPr defaultColWidth="8.375" defaultRowHeight="15.75" x14ac:dyDescent="0.25"/>
  <cols>
    <col min="1" max="1" width="11.625" customWidth="1"/>
    <col min="2" max="2" width="9.625" customWidth="1"/>
    <col min="3" max="6" width="9.125" customWidth="1"/>
    <col min="7" max="7" width="9.875" customWidth="1"/>
  </cols>
  <sheetData>
    <row r="1" spans="1:7" x14ac:dyDescent="0.25">
      <c r="A1" s="325" t="s">
        <v>391</v>
      </c>
    </row>
    <row r="3" spans="1:7" x14ac:dyDescent="0.25">
      <c r="A3" t="s">
        <v>91</v>
      </c>
      <c r="B3" s="326" t="s">
        <v>392</v>
      </c>
      <c r="C3" s="326" t="s">
        <v>393</v>
      </c>
      <c r="D3" s="326" t="s">
        <v>394</v>
      </c>
      <c r="E3" s="326" t="s">
        <v>395</v>
      </c>
      <c r="F3" s="327" t="s">
        <v>396</v>
      </c>
      <c r="G3" s="328" t="s">
        <v>397</v>
      </c>
    </row>
    <row r="4" spans="1:7" x14ac:dyDescent="0.25">
      <c r="A4" t="s">
        <v>398</v>
      </c>
      <c r="B4" s="329" t="e">
        <f>SUM('validazione STEP 4'!D9:F9)</f>
        <v>#DIV/0!</v>
      </c>
      <c r="C4" s="329" t="e">
        <f>SUM('validazione STEP 4'!G9:J9)+SUM('validazione STEP 4'!D28:E28)</f>
        <v>#DIV/0!</v>
      </c>
      <c r="D4" s="329" t="e">
        <f>SUM('validazione STEP 4'!K9:L9)+SUM('validazione STEP 4'!F29)</f>
        <v>#DIV/0!</v>
      </c>
      <c r="E4" s="329" t="e">
        <f>SUM('validazione STEP 4'!G29:I29)</f>
        <v>#DIV/0!</v>
      </c>
      <c r="F4" s="330"/>
      <c r="G4" s="331" t="e">
        <f>SUM(B4:E4)</f>
        <v>#DIV/0!</v>
      </c>
    </row>
    <row r="5" spans="1:7" x14ac:dyDescent="0.25">
      <c r="A5" t="s">
        <v>399</v>
      </c>
      <c r="B5" s="329" t="e">
        <f>B4/$G$4</f>
        <v>#DIV/0!</v>
      </c>
      <c r="C5" s="329" t="e">
        <f>C4/$G$4</f>
        <v>#DIV/0!</v>
      </c>
      <c r="D5" s="329" t="e">
        <f>D4/$G$4</f>
        <v>#DIV/0!</v>
      </c>
      <c r="E5" s="329" t="e">
        <f>E4/$G$4</f>
        <v>#DIV/0!</v>
      </c>
      <c r="F5" s="330"/>
    </row>
    <row r="6" spans="1:7" x14ac:dyDescent="0.25">
      <c r="A6" t="s">
        <v>400</v>
      </c>
      <c r="B6" s="332" t="e">
        <f>LOG10(B5)</f>
        <v>#DIV/0!</v>
      </c>
      <c r="C6" s="332" t="e">
        <f>LOG10(C5)</f>
        <v>#DIV/0!</v>
      </c>
      <c r="D6" s="332" t="e">
        <f>LOG10(D5)</f>
        <v>#DIV/0!</v>
      </c>
      <c r="E6" s="332" t="e">
        <f>LOG10(E5)</f>
        <v>#DIV/0!</v>
      </c>
      <c r="F6" s="333"/>
    </row>
    <row r="8" spans="1:7" x14ac:dyDescent="0.25">
      <c r="A8" t="s">
        <v>401</v>
      </c>
      <c r="B8" s="8" t="e">
        <f>-SUMPRODUCT(B5:E5,B6:E6)</f>
        <v>#DIV/0!</v>
      </c>
      <c r="C8" s="334" t="s">
        <v>402</v>
      </c>
    </row>
    <row r="9" spans="1:7" x14ac:dyDescent="0.25">
      <c r="A9" t="s">
        <v>403</v>
      </c>
      <c r="B9" s="8">
        <f>LOG10(COUNTA(B3:E3))</f>
        <v>0.6020599913279624</v>
      </c>
    </row>
    <row r="10" spans="1:7" x14ac:dyDescent="0.25">
      <c r="A10" t="s">
        <v>404</v>
      </c>
      <c r="B10" s="8" t="e">
        <f>B8/B9</f>
        <v>#DIV/0!</v>
      </c>
    </row>
    <row r="12" spans="1:7" x14ac:dyDescent="0.25">
      <c r="B12" s="334" t="s">
        <v>405</v>
      </c>
    </row>
  </sheetData>
  <sheetProtection password="CFBA"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 preliminari</vt:lpstr>
      <vt:lpstr>prestazioni attese</vt:lpstr>
      <vt:lpstr>interventi edilizi STEP 1, 2, 3</vt:lpstr>
      <vt:lpstr>validazione STEP 4</vt:lpstr>
      <vt:lpstr>Calcolo Indice di Diversità</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Luca Molinari</cp:lastModifiedBy>
  <cp:revision>1</cp:revision>
  <dcterms:created xsi:type="dcterms:W3CDTF">2022-06-20T06:56:16Z</dcterms:created>
  <dcterms:modified xsi:type="dcterms:W3CDTF">2023-06-08T11:55:51Z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0x0101002AF3AF024BB8C54B9D476AC0CC22F269</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